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1"/>
  </bookViews>
  <sheets>
    <sheet name="tilasto" sheetId="1" r:id="rId1"/>
    <sheet name="Ottelu 1" sheetId="2" r:id="rId2"/>
    <sheet name="OHJE" sheetId="3" r:id="rId3"/>
  </sheets>
  <definedNames>
    <definedName name="CRITERIA" localSheetId="1">'Ottelu 1'!#REF!</definedName>
    <definedName name="Joukkue_A_aloittaa_ruksilla__x__merkityt_ottelut">'Ottelu 1'!$B$30</definedName>
    <definedName name="L" localSheetId="1" comment="LIS?PELI">'Ottelu 1'!$A$219</definedName>
    <definedName name="L">#REF!</definedName>
    <definedName name="OTTELU_1">'Ottelu 1'!$A$58</definedName>
    <definedName name="OTTELU_2">'Ottelu 1'!$B$68</definedName>
    <definedName name="OTTELU_3">'Ottelu 1'!$B$78</definedName>
    <definedName name="OTTELU_4">'Ottelu 1'!$B$89</definedName>
    <definedName name="OTTELU_5">'Ottelu 1'!$B$99</definedName>
    <definedName name="OTTELU_6">'Ottelu 1'!$B$109</definedName>
    <definedName name="OTTELU_7">'Ottelu 1'!$A$118</definedName>
    <definedName name="OTTELU_8">'Ottelu 1'!$B$128</definedName>
    <definedName name="pekka">'Ottelu 1'!#REF!</definedName>
    <definedName name="pelaaja2_1">'Ottelu 1'!#REF!</definedName>
    <definedName name="pelaajat">'Ottelu 1'!#REF!</definedName>
    <definedName name="Peli1JoukkueA">'Ottelu 1'!#REF!</definedName>
    <definedName name="Peli1JoukkueB">'Ottelu 1'!#REF!</definedName>
    <definedName name="top">'Ottelu 1'!$B$7</definedName>
    <definedName name="_xlnm.Print_Area" localSheetId="2">'OHJE'!$A$1:$A$29</definedName>
    <definedName name="_xlnm.Print_Area" localSheetId="1">'Ottelu 1'!$A$1:$AG$43</definedName>
    <definedName name="_xlnm.Print_Area" localSheetId="0">'tilasto'!$B$1:$K$40</definedName>
    <definedName name="Z_D7BA83DF_7FB9_4BC8_8608_11C4C7AC2BBD_.wvu.PrintArea" localSheetId="1" hidden="1">'Ottelu 1'!$A$1:$AG$43</definedName>
    <definedName name="Z_D7BA83DF_7FB9_4BC8_8608_11C4C7AC2BBD_.wvu.PrintArea" localSheetId="0" hidden="1">'tilasto'!$B$1:$M$38</definedName>
  </definedNames>
  <calcPr fullCalcOnLoad="1"/>
</workbook>
</file>

<file path=xl/sharedStrings.xml><?xml version="1.0" encoding="utf-8"?>
<sst xmlns="http://schemas.openxmlformats.org/spreadsheetml/2006/main" count="464" uniqueCount="115">
  <si>
    <t>Nimi:</t>
  </si>
  <si>
    <t>erä</t>
  </si>
  <si>
    <t>Tiedot antoi:</t>
  </si>
  <si>
    <t>Pelaaja</t>
  </si>
  <si>
    <t>Tulos</t>
  </si>
  <si>
    <t>Erät</t>
  </si>
  <si>
    <t>x</t>
  </si>
  <si>
    <t>-</t>
  </si>
  <si>
    <t>Joukkue A aloittaa ruksilla (x) merkityt ottelut</t>
  </si>
  <si>
    <t>(</t>
  </si>
  <si>
    <t>)</t>
  </si>
  <si>
    <t>Aika:</t>
  </si>
  <si>
    <t>/</t>
  </si>
  <si>
    <t>Mestaruus</t>
  </si>
  <si>
    <t>Kierros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</si>
  <si>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</si>
  <si>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</si>
  <si>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</si>
  <si>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</si>
  <si>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</si>
  <si>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</si>
  <si>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</si>
  <si>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</si>
  <si>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</si>
  <si>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</si>
  <si>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</si>
  <si>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</si>
  <si>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</si>
  <si>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</si>
  <si>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</si>
  <si>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</si>
  <si>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</si>
  <si>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Kierroksen tulokset</t>
  </si>
  <si>
    <t>Joukkue</t>
  </si>
  <si>
    <t>SUOMEN DARTSLIITTO</t>
  </si>
  <si>
    <t xml:space="preserve">      SUOMEN DARTSLIITTO</t>
  </si>
  <si>
    <t>Joukkue 2</t>
  </si>
  <si>
    <t xml:space="preserve">Pelipaikka: </t>
  </si>
  <si>
    <t xml:space="preserve">           SM-LIIGA</t>
  </si>
  <si>
    <t>SM-LIIGA</t>
  </si>
  <si>
    <t>- Sininen nuoli ylöspäin vie sinut takaisin pöytäkirjaan</t>
  </si>
  <si>
    <t>- Aika: päivämäärä, kuukausi ja vuosi</t>
  </si>
  <si>
    <t>Hävityt erät</t>
  </si>
  <si>
    <t>Voitetut erät</t>
  </si>
  <si>
    <t>Voitetut pelit</t>
  </si>
  <si>
    <t>Pelatut erät</t>
  </si>
  <si>
    <t>Tonsit</t>
  </si>
  <si>
    <t>Tons. Ka</t>
  </si>
  <si>
    <t>Max.</t>
  </si>
  <si>
    <t>OHJEET !!!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</si>
  <si>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</si>
  <si>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</si>
  <si>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</si>
  <si>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</si>
  <si>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</si>
  <si>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</si>
  <si>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kotijoukkue</t>
  </si>
  <si>
    <t>Syötä tilasto-välilehdellä sijaitsevaan pöytäkirjaan seuraavat tiedot:</t>
  </si>
  <si>
    <t>- KAIKKI KYSEISEN KIERROKSEN PELAAJAT JOUKKUEITTAIN</t>
  </si>
  <si>
    <t>- Tikat, Jäi, tons, MAX</t>
  </si>
  <si>
    <t>- Lopuksi tarkista "tilastot"-välilehdellä oleva dokumentti. Jos huomaat virheitä, voit käydä korjaamassa niitä pöytäkirjoissa. Tilasto päivittyy automaattisesti keskiarvojen yms. osalta.</t>
  </si>
  <si>
    <t xml:space="preserve">Aika: </t>
  </si>
  <si>
    <t xml:space="preserve">- Jos haluat tulostaa koko ottelun kaikki pelit ja erät, niin laita täppä kohtaan "ohita tulostusalueasetukset". </t>
  </si>
  <si>
    <t>- Nollaa ei tarvitse merkitä missään vaiheessa pöytäkirjaa vaan ruutu jätetään tarvittaessa tyhjäksi !</t>
  </si>
  <si>
    <t xml:space="preserve">           OTTELUPÖYTÄKIRJA</t>
  </si>
  <si>
    <t>1-2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</si>
  <si>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</si>
  <si>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</si>
  <si>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</si>
  <si>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</si>
  <si>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</si>
  <si>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</si>
  <si>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</si>
  <si>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</si>
  <si>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</si>
  <si>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</si>
  <si>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</si>
  <si>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</si>
  <si>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</si>
  <si>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</si>
  <si>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</si>
  <si>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Kirjoita pelaajan nimi järjestysnumeron mukaan</t>
  </si>
  <si>
    <t>OTTELU 9</t>
  </si>
  <si>
    <t>OTTELU 10</t>
  </si>
  <si>
    <t>OTTELU 11</t>
  </si>
  <si>
    <t>OTTELU 12</t>
  </si>
  <si>
    <t>OTTELU 13</t>
  </si>
  <si>
    <t>OTTELU 14</t>
  </si>
  <si>
    <t>OTTELU 15</t>
  </si>
  <si>
    <t>OTTELU 16</t>
  </si>
  <si>
    <t>- Kierros</t>
  </si>
  <si>
    <t>- Pelipaikka</t>
  </si>
  <si>
    <t>HUOM! Pelaajat kirjoitetaan tilasto-sivulle järjestyksessä 1,2,3,4. pelijärjestyksen</t>
  </si>
  <si>
    <t>kullekin numerolle voit tarkistaa ottelupöytäkirjasta</t>
  </si>
  <si>
    <t>- Pelaajien nimien valitseminen pöytäkirjaan  näkyy päältä</t>
  </si>
  <si>
    <t>- Jokaisen ottelun kohdalla pöytäkirjasta löytyy numero(lisäpelissä L-kirjain). Klikkaamalla sitä pääset taulukkoon, jossa voi syöttää kyseisen matsin tietoja kuten:</t>
  </si>
  <si>
    <r>
      <t xml:space="preserve">Tons = 100 ja yli tulokset sekä poikkaisut.
MAX = 170-180 tulokset ja poikkaisu(muista merkitä myös lisäksi tons </t>
    </r>
    <r>
      <rPr>
        <b/>
        <sz val="12"/>
        <color indexed="10"/>
        <rFont val="Arial"/>
        <family val="2"/>
      </rPr>
      <t>eli 1+1</t>
    </r>
    <r>
      <rPr>
        <sz val="12"/>
        <color indexed="10"/>
        <rFont val="Arial"/>
        <family val="2"/>
      </rPr>
      <t xml:space="preserve">)    </t>
    </r>
  </si>
  <si>
    <t>- Tilanne jossa joukkue pelaa vajaalla (ei sallittu mestiksessä), joku joukkueesta luovuttaa pelinsä,tai kummatkin joukkueet pelaavat vajaalla !!</t>
  </si>
  <si>
    <t>Tonsipoksit</t>
  </si>
  <si>
    <t>Muut huomautukset</t>
  </si>
  <si>
    <t>KA</t>
  </si>
  <si>
    <t>Miehet I divisioona</t>
  </si>
  <si>
    <t>sähköposti liigasihteeri.sdl@gmail.com</t>
  </si>
  <si>
    <t>Shamrock Vantaa</t>
  </si>
  <si>
    <t>Haku-Tikka 1</t>
  </si>
  <si>
    <t>Grönan DC 1</t>
  </si>
  <si>
    <t>Jari Snellman</t>
  </si>
  <si>
    <t>J-P Koukonen</t>
  </si>
  <si>
    <t>Toni Haatanen</t>
  </si>
  <si>
    <t>Jyrki Hosio</t>
  </si>
  <si>
    <t>Matti Ek</t>
  </si>
  <si>
    <t>Sami Högström</t>
  </si>
  <si>
    <t>Peter Selenius</t>
  </si>
  <si>
    <t>Tomi Kinnunen</t>
  </si>
  <si>
    <t>156,136,127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</si>
</sst>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x\ &quot;180&quot;"/>
    <numFmt numFmtId="173" formatCode="0.0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sz val="23"/>
      <name val="Arial Black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23"/>
      <color indexed="9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34"/>
      <color indexed="9"/>
      <name val="Arial Black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u val="single"/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34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theme="10"/>
      <name val="Arial"/>
      <family val="2"/>
    </font>
    <font>
      <sz val="10"/>
      <color theme="0"/>
      <name val="Arial"/>
      <family val="2"/>
    </font>
    <font>
      <b/>
      <u val="single"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2" applyNumberFormat="0" applyAlignment="0" applyProtection="0"/>
    <xf numFmtId="0" fontId="67" fillId="0" borderId="3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1" borderId="2" applyNumberFormat="0" applyAlignment="0" applyProtection="0"/>
    <xf numFmtId="0" fontId="76" fillId="32" borderId="8" applyNumberFormat="0" applyAlignment="0" applyProtection="0"/>
    <xf numFmtId="0" fontId="7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47" applyFont="1">
      <alignment/>
      <protection/>
    </xf>
    <xf numFmtId="0" fontId="4" fillId="0" borderId="0" xfId="47" applyFont="1" applyBorder="1" applyAlignment="1">
      <alignment horizontal="right"/>
      <protection/>
    </xf>
    <xf numFmtId="0" fontId="5" fillId="0" borderId="0" xfId="47" applyFont="1">
      <alignment/>
      <protection/>
    </xf>
    <xf numFmtId="0" fontId="4" fillId="0" borderId="0" xfId="47" applyFont="1" applyProtection="1">
      <alignment/>
      <protection/>
    </xf>
    <xf numFmtId="0" fontId="4" fillId="0" borderId="0" xfId="47" applyFont="1" applyBorder="1" applyProtection="1">
      <alignment/>
      <protection/>
    </xf>
    <xf numFmtId="0" fontId="4" fillId="0" borderId="0" xfId="47" applyFont="1" applyBorder="1">
      <alignment/>
      <protection/>
    </xf>
    <xf numFmtId="49" fontId="4" fillId="0" borderId="0" xfId="47" applyNumberFormat="1" applyFont="1">
      <alignment/>
      <protection/>
    </xf>
    <xf numFmtId="49" fontId="4" fillId="0" borderId="0" xfId="47" applyNumberFormat="1" applyFont="1" applyBorder="1">
      <alignment/>
      <protection/>
    </xf>
    <xf numFmtId="0" fontId="8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49" fontId="6" fillId="0" borderId="0" xfId="47" applyNumberFormat="1" applyFont="1" applyBorder="1" applyAlignment="1">
      <alignment horizontal="center"/>
      <protection/>
    </xf>
    <xf numFmtId="49" fontId="6" fillId="0" borderId="0" xfId="47" applyNumberFormat="1" applyFont="1" applyBorder="1">
      <alignment/>
      <protection/>
    </xf>
    <xf numFmtId="49" fontId="4" fillId="0" borderId="0" xfId="47" applyNumberFormat="1" applyFont="1" applyFill="1" applyBorder="1">
      <alignment/>
      <protection/>
    </xf>
    <xf numFmtId="0" fontId="4" fillId="0" borderId="0" xfId="47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top"/>
    </xf>
    <xf numFmtId="49" fontId="6" fillId="0" borderId="0" xfId="47" applyNumberFormat="1" applyFont="1" applyFill="1" applyBorder="1" applyAlignment="1">
      <alignment vertical="top"/>
      <protection/>
    </xf>
    <xf numFmtId="0" fontId="12" fillId="0" borderId="0" xfId="47" applyFont="1" applyBorder="1" applyAlignment="1" applyProtection="1">
      <alignment horizontal="right"/>
      <protection/>
    </xf>
    <xf numFmtId="0" fontId="12" fillId="0" borderId="0" xfId="47" applyFont="1" applyBorder="1" applyAlignment="1" applyProtection="1">
      <alignment horizontal="left"/>
      <protection/>
    </xf>
    <xf numFmtId="0" fontId="4" fillId="33" borderId="0" xfId="47" applyFont="1" applyFill="1">
      <alignment/>
      <protection/>
    </xf>
    <xf numFmtId="0" fontId="0" fillId="0" borderId="0" xfId="47" applyFont="1" applyBorder="1" applyAlignment="1">
      <alignment/>
      <protection/>
    </xf>
    <xf numFmtId="0" fontId="6" fillId="0" borderId="10" xfId="47" applyFont="1" applyBorder="1" applyAlignment="1" applyProtection="1">
      <alignment horizontal="center"/>
      <protection/>
    </xf>
    <xf numFmtId="0" fontId="4" fillId="33" borderId="0" xfId="47" applyFont="1" applyFill="1" applyBorder="1">
      <alignment/>
      <protection/>
    </xf>
    <xf numFmtId="0" fontId="79" fillId="0" borderId="0" xfId="47" applyFont="1">
      <alignment/>
      <protection/>
    </xf>
    <xf numFmtId="49" fontId="12" fillId="0" borderId="0" xfId="47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4" fillId="0" borderId="0" xfId="47" applyFont="1" applyBorder="1" applyProtection="1">
      <alignment/>
      <protection hidden="1"/>
    </xf>
    <xf numFmtId="0" fontId="4" fillId="0" borderId="0" xfId="47" applyFont="1" applyBorder="1" applyAlignment="1" applyProtection="1">
      <alignment horizontal="right"/>
      <protection hidden="1"/>
    </xf>
    <xf numFmtId="49" fontId="12" fillId="0" borderId="0" xfId="47" applyNumberFormat="1" applyFont="1" applyBorder="1" applyAlignment="1" applyProtection="1">
      <alignment horizontal="center"/>
      <protection/>
    </xf>
    <xf numFmtId="0" fontId="79" fillId="0" borderId="0" xfId="47" applyFont="1" applyBorder="1">
      <alignment/>
      <protection/>
    </xf>
    <xf numFmtId="0" fontId="0" fillId="0" borderId="0" xfId="47" applyFont="1" applyBorder="1">
      <alignment/>
      <protection/>
    </xf>
    <xf numFmtId="0" fontId="80" fillId="33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center" vertical="top"/>
    </xf>
    <xf numFmtId="0" fontId="79" fillId="33" borderId="0" xfId="47" applyFont="1" applyFill="1" applyBorder="1">
      <alignment/>
      <protection/>
    </xf>
    <xf numFmtId="0" fontId="79" fillId="33" borderId="0" xfId="47" applyFont="1" applyFill="1">
      <alignment/>
      <protection/>
    </xf>
    <xf numFmtId="0" fontId="81" fillId="33" borderId="0" xfId="47" applyFont="1" applyFill="1">
      <alignment/>
      <protection/>
    </xf>
    <xf numFmtId="0" fontId="79" fillId="33" borderId="0" xfId="47" applyFont="1" applyFill="1" applyProtection="1">
      <alignment/>
      <protection/>
    </xf>
    <xf numFmtId="0" fontId="82" fillId="33" borderId="0" xfId="47" applyFont="1" applyFill="1">
      <alignment/>
      <protection/>
    </xf>
    <xf numFmtId="0" fontId="83" fillId="33" borderId="0" xfId="47" applyFont="1" applyFill="1">
      <alignment/>
      <protection/>
    </xf>
    <xf numFmtId="0" fontId="79" fillId="33" borderId="0" xfId="47" applyFont="1" applyFill="1" applyBorder="1" applyProtection="1">
      <alignment/>
      <protection/>
    </xf>
    <xf numFmtId="0" fontId="79" fillId="33" borderId="0" xfId="47" applyFont="1" applyFill="1" applyAlignment="1">
      <alignment/>
      <protection/>
    </xf>
    <xf numFmtId="49" fontId="79" fillId="33" borderId="0" xfId="47" applyNumberFormat="1" applyFont="1" applyFill="1">
      <alignment/>
      <protection/>
    </xf>
    <xf numFmtId="0" fontId="79" fillId="33" borderId="0" xfId="47" applyFont="1" applyFill="1" applyProtection="1">
      <alignment/>
      <protection hidden="1" locked="0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3" borderId="0" xfId="47" applyFont="1" applyFill="1" applyBorder="1" applyAlignment="1">
      <alignment horizontal="center"/>
      <protection/>
    </xf>
    <xf numFmtId="49" fontId="0" fillId="33" borderId="0" xfId="47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4" fillId="33" borderId="11" xfId="47" applyFont="1" applyFill="1" applyBorder="1" applyAlignment="1" applyProtection="1">
      <alignment horizontal="center" vertical="center"/>
      <protection locked="0"/>
    </xf>
    <xf numFmtId="0" fontId="79" fillId="33" borderId="0" xfId="47" applyFont="1" applyFill="1" applyAlignment="1">
      <alignment horizontal="center" vertical="center"/>
      <protection/>
    </xf>
    <xf numFmtId="49" fontId="4" fillId="33" borderId="0" xfId="47" applyNumberFormat="1" applyFont="1" applyFill="1" applyBorder="1">
      <alignment/>
      <protection/>
    </xf>
    <xf numFmtId="0" fontId="79" fillId="33" borderId="0" xfId="47" applyFont="1" applyFill="1" applyBorder="1" applyAlignment="1">
      <alignment horizontal="center" vertical="center"/>
      <protection/>
    </xf>
    <xf numFmtId="0" fontId="4" fillId="33" borderId="0" xfId="47" applyFont="1" applyFill="1" applyBorder="1" applyAlignment="1">
      <alignment horizontal="center" vertical="center"/>
      <protection/>
    </xf>
    <xf numFmtId="1" fontId="4" fillId="33" borderId="11" xfId="47" applyNumberFormat="1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Border="1" applyAlignment="1">
      <alignment horizontal="center"/>
    </xf>
    <xf numFmtId="49" fontId="79" fillId="33" borderId="0" xfId="47" applyNumberFormat="1" applyFont="1" applyFill="1" applyBorder="1">
      <alignment/>
      <protection/>
    </xf>
    <xf numFmtId="0" fontId="4" fillId="0" borderId="0" xfId="47" applyFont="1" applyBorder="1" applyAlignment="1">
      <alignment/>
      <protection/>
    </xf>
    <xf numFmtId="0" fontId="13" fillId="0" borderId="0" xfId="0" applyFont="1" applyBorder="1" applyAlignment="1">
      <alignment horizontal="center" vertical="center"/>
    </xf>
    <xf numFmtId="49" fontId="84" fillId="33" borderId="0" xfId="0" applyNumberFormat="1" applyFont="1" applyFill="1" applyBorder="1" applyAlignment="1">
      <alignment horizontal="center"/>
    </xf>
    <xf numFmtId="0" fontId="4" fillId="0" borderId="0" xfId="47" applyFont="1" applyFill="1" applyBorder="1">
      <alignment/>
      <protection/>
    </xf>
    <xf numFmtId="0" fontId="5" fillId="33" borderId="10" xfId="47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center" vertical="top"/>
    </xf>
    <xf numFmtId="0" fontId="6" fillId="0" borderId="0" xfId="47" applyFont="1" applyFill="1" applyBorder="1" applyAlignment="1" applyProtection="1">
      <alignment horizontal="right" vertical="center"/>
      <protection/>
    </xf>
    <xf numFmtId="0" fontId="4" fillId="0" borderId="0" xfId="47" applyFont="1" applyFill="1" applyBorder="1" applyProtection="1">
      <alignment/>
      <protection/>
    </xf>
    <xf numFmtId="49" fontId="12" fillId="0" borderId="0" xfId="47" applyNumberFormat="1" applyFont="1" applyFill="1" applyBorder="1" applyAlignment="1" applyProtection="1">
      <alignment horizontal="center" vertical="center"/>
      <protection/>
    </xf>
    <xf numFmtId="0" fontId="4" fillId="0" borderId="0" xfId="47" applyNumberFormat="1" applyFont="1" applyFill="1" applyBorder="1" applyAlignment="1" applyProtection="1">
      <alignment horizontal="center"/>
      <protection/>
    </xf>
    <xf numFmtId="0" fontId="12" fillId="0" borderId="0" xfId="47" applyNumberFormat="1" applyFont="1" applyFill="1" applyBorder="1" applyAlignment="1" applyProtection="1">
      <alignment horizontal="center"/>
      <protection locked="0"/>
    </xf>
    <xf numFmtId="49" fontId="7" fillId="0" borderId="0" xfId="4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4" fillId="33" borderId="0" xfId="4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 applyProtection="1">
      <alignment horizontal="left" wrapText="1" indent="1" shrinkToFit="1"/>
      <protection/>
    </xf>
    <xf numFmtId="49" fontId="4" fillId="0" borderId="14" xfId="0" applyNumberFormat="1" applyFont="1" applyFill="1" applyBorder="1" applyAlignment="1" applyProtection="1">
      <alignment horizontal="left" vertical="center" wrapText="1" indent="2" shrinkToFit="1"/>
      <protection/>
    </xf>
    <xf numFmtId="49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85" fillId="34" borderId="0" xfId="42" applyNumberFormat="1" applyFont="1" applyFill="1" applyBorder="1" applyAlignment="1" applyProtection="1">
      <alignment horizontal="center" vertical="center"/>
      <protection/>
    </xf>
    <xf numFmtId="49" fontId="86" fillId="34" borderId="0" xfId="42" applyNumberFormat="1" applyFont="1" applyFill="1" applyBorder="1" applyAlignment="1" applyProtection="1">
      <alignment vertical="center" textRotation="90"/>
      <protection/>
    </xf>
    <xf numFmtId="0" fontId="87" fillId="33" borderId="0" xfId="47" applyFont="1" applyFill="1" applyBorder="1" applyAlignment="1">
      <alignment horizontal="center"/>
      <protection/>
    </xf>
    <xf numFmtId="0" fontId="4" fillId="33" borderId="15" xfId="47" applyFont="1" applyFill="1" applyBorder="1">
      <alignment/>
      <protection/>
    </xf>
    <xf numFmtId="0" fontId="4" fillId="33" borderId="16" xfId="47" applyFont="1" applyFill="1" applyBorder="1">
      <alignment/>
      <protection/>
    </xf>
    <xf numFmtId="49" fontId="4" fillId="33" borderId="17" xfId="47" applyNumberFormat="1" applyFont="1" applyFill="1" applyBorder="1">
      <alignment/>
      <protection/>
    </xf>
    <xf numFmtId="0" fontId="4" fillId="33" borderId="16" xfId="47" applyFont="1" applyFill="1" applyBorder="1" applyAlignment="1">
      <alignment horizontal="right"/>
      <protection/>
    </xf>
    <xf numFmtId="0" fontId="4" fillId="33" borderId="18" xfId="47" applyFont="1" applyFill="1" applyBorder="1">
      <alignment/>
      <protection/>
    </xf>
    <xf numFmtId="0" fontId="4" fillId="33" borderId="19" xfId="47" applyFont="1" applyFill="1" applyBorder="1">
      <alignment/>
      <protection/>
    </xf>
    <xf numFmtId="0" fontId="79" fillId="33" borderId="20" xfId="47" applyFont="1" applyFill="1" applyBorder="1">
      <alignment/>
      <protection/>
    </xf>
    <xf numFmtId="0" fontId="79" fillId="33" borderId="21" xfId="47" applyFont="1" applyFill="1" applyBorder="1">
      <alignment/>
      <protection/>
    </xf>
    <xf numFmtId="0" fontId="4" fillId="33" borderId="21" xfId="47" applyFont="1" applyFill="1" applyBorder="1">
      <alignment/>
      <protection/>
    </xf>
    <xf numFmtId="49" fontId="79" fillId="33" borderId="21" xfId="47" applyNumberFormat="1" applyFont="1" applyFill="1" applyBorder="1">
      <alignment/>
      <protection/>
    </xf>
    <xf numFmtId="0" fontId="79" fillId="33" borderId="22" xfId="47" applyFont="1" applyFill="1" applyBorder="1">
      <alignment/>
      <protection/>
    </xf>
    <xf numFmtId="49" fontId="4" fillId="33" borderId="15" xfId="47" applyNumberFormat="1" applyFont="1" applyFill="1" applyBorder="1">
      <alignment/>
      <protection/>
    </xf>
    <xf numFmtId="49" fontId="0" fillId="33" borderId="18" xfId="47" applyNumberFormat="1" applyFont="1" applyFill="1" applyBorder="1" applyAlignment="1">
      <alignment horizontal="center"/>
      <protection/>
    </xf>
    <xf numFmtId="49" fontId="79" fillId="33" borderId="20" xfId="47" applyNumberFormat="1" applyFont="1" applyFill="1" applyBorder="1">
      <alignment/>
      <protection/>
    </xf>
    <xf numFmtId="0" fontId="4" fillId="33" borderId="0" xfId="47" applyFont="1" applyFill="1" applyBorder="1" applyAlignment="1">
      <alignment vertical="center"/>
      <protection/>
    </xf>
    <xf numFmtId="0" fontId="2" fillId="33" borderId="0" xfId="47" applyFont="1" applyFill="1" applyBorder="1" applyAlignment="1">
      <alignment horizontal="right"/>
      <protection/>
    </xf>
    <xf numFmtId="0" fontId="4" fillId="33" borderId="20" xfId="47" applyFont="1" applyFill="1" applyBorder="1">
      <alignment/>
      <protection/>
    </xf>
    <xf numFmtId="0" fontId="4" fillId="33" borderId="21" xfId="47" applyFont="1" applyFill="1" applyBorder="1" applyAlignment="1">
      <alignment horizontal="center" vertical="center"/>
      <protection/>
    </xf>
    <xf numFmtId="49" fontId="4" fillId="33" borderId="20" xfId="47" applyNumberFormat="1" applyFont="1" applyFill="1" applyBorder="1">
      <alignment/>
      <protection/>
    </xf>
    <xf numFmtId="49" fontId="4" fillId="33" borderId="21" xfId="47" applyNumberFormat="1" applyFont="1" applyFill="1" applyBorder="1">
      <alignment/>
      <protection/>
    </xf>
    <xf numFmtId="0" fontId="4" fillId="33" borderId="22" xfId="47" applyFont="1" applyFill="1" applyBorder="1">
      <alignment/>
      <protection/>
    </xf>
    <xf numFmtId="0" fontId="79" fillId="33" borderId="21" xfId="47" applyFont="1" applyFill="1" applyBorder="1" applyProtection="1">
      <alignment/>
      <protection hidden="1" locked="0"/>
    </xf>
    <xf numFmtId="0" fontId="0" fillId="33" borderId="19" xfId="47" applyFont="1" applyFill="1" applyBorder="1" applyAlignment="1">
      <alignment horizontal="center"/>
      <protection/>
    </xf>
    <xf numFmtId="0" fontId="0" fillId="33" borderId="21" xfId="0" applyFill="1" applyBorder="1" applyAlignment="1">
      <alignment horizontal="center" vertical="center"/>
    </xf>
    <xf numFmtId="0" fontId="79" fillId="33" borderId="21" xfId="47" applyFont="1" applyFill="1" applyBorder="1" applyAlignment="1">
      <alignment horizontal="center" vertical="center"/>
      <protection/>
    </xf>
    <xf numFmtId="0" fontId="79" fillId="33" borderId="23" xfId="47" applyFont="1" applyFill="1" applyBorder="1">
      <alignment/>
      <protection/>
    </xf>
    <xf numFmtId="0" fontId="79" fillId="33" borderId="19" xfId="47" applyFont="1" applyFill="1" applyBorder="1">
      <alignment/>
      <protection/>
    </xf>
    <xf numFmtId="0" fontId="87" fillId="33" borderId="19" xfId="47" applyFont="1" applyFill="1" applyBorder="1" applyAlignment="1">
      <alignment horizontal="center"/>
      <protection/>
    </xf>
    <xf numFmtId="0" fontId="79" fillId="33" borderId="19" xfId="47" applyFont="1" applyFill="1" applyBorder="1" applyAlignment="1">
      <alignment horizontal="center" vertical="center"/>
      <protection/>
    </xf>
    <xf numFmtId="0" fontId="79" fillId="33" borderId="17" xfId="47" applyFont="1" applyFill="1" applyBorder="1">
      <alignment/>
      <protection/>
    </xf>
    <xf numFmtId="0" fontId="79" fillId="33" borderId="0" xfId="47" applyFont="1" applyFill="1" applyBorder="1" applyAlignment="1" applyProtection="1">
      <alignment horizontal="center" vertical="center"/>
      <protection/>
    </xf>
    <xf numFmtId="49" fontId="79" fillId="33" borderId="0" xfId="47" applyNumberFormat="1" applyFont="1" applyFill="1" applyBorder="1" applyProtection="1">
      <alignment/>
      <protection/>
    </xf>
    <xf numFmtId="0" fontId="79" fillId="0" borderId="0" xfId="47" applyFont="1" applyFill="1" applyBorder="1">
      <alignment/>
      <protection/>
    </xf>
    <xf numFmtId="49" fontId="4" fillId="0" borderId="14" xfId="0" applyNumberFormat="1" applyFont="1" applyFill="1" applyBorder="1" applyAlignment="1" applyProtection="1">
      <alignment horizontal="left" vertical="top" wrapText="1" indent="2"/>
      <protection/>
    </xf>
    <xf numFmtId="49" fontId="4" fillId="0" borderId="12" xfId="0" applyNumberFormat="1" applyFont="1" applyFill="1" applyBorder="1" applyAlignment="1" applyProtection="1">
      <alignment horizontal="left" vertical="center" indent="2"/>
      <protection/>
    </xf>
    <xf numFmtId="49" fontId="20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82" fillId="33" borderId="0" xfId="47" applyFont="1" applyFill="1" applyBorder="1">
      <alignment/>
      <protection/>
    </xf>
    <xf numFmtId="0" fontId="82" fillId="33" borderId="0" xfId="47" applyFont="1" applyFill="1" applyBorder="1" applyAlignment="1">
      <alignment horizontal="center" vertical="center"/>
      <protection/>
    </xf>
    <xf numFmtId="0" fontId="4" fillId="35" borderId="11" xfId="47" applyFont="1" applyFill="1" applyBorder="1" applyAlignment="1" applyProtection="1">
      <alignment horizontal="center" vertical="center"/>
      <protection locked="0"/>
    </xf>
    <xf numFmtId="49" fontId="82" fillId="33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 applyProtection="1">
      <alignment horizontal="left"/>
      <protection/>
    </xf>
    <xf numFmtId="0" fontId="11" fillId="0" borderId="0" xfId="47" applyFont="1" applyBorder="1" applyProtection="1">
      <alignment/>
      <protection/>
    </xf>
    <xf numFmtId="49" fontId="14" fillId="0" borderId="0" xfId="47" applyNumberFormat="1" applyFont="1" applyBorder="1" applyAlignment="1" applyProtection="1">
      <alignment horizontal="center"/>
      <protection/>
    </xf>
    <xf numFmtId="0" fontId="6" fillId="0" borderId="0" xfId="47" applyNumberFormat="1" applyFont="1" applyBorder="1" applyAlignment="1" applyProtection="1">
      <alignment horizontal="center" vertical="center"/>
      <protection/>
    </xf>
    <xf numFmtId="49" fontId="6" fillId="0" borderId="0" xfId="47" applyNumberFormat="1" applyFont="1" applyBorder="1" applyAlignment="1" applyProtection="1">
      <alignment horizontal="center"/>
      <protection/>
    </xf>
    <xf numFmtId="0" fontId="88" fillId="0" borderId="0" xfId="0" applyFont="1" applyFill="1" applyBorder="1" applyAlignment="1">
      <alignment/>
    </xf>
    <xf numFmtId="0" fontId="79" fillId="33" borderId="0" xfId="47" applyFont="1" applyFill="1" applyBorder="1" applyProtection="1">
      <alignment/>
      <protection hidden="1" locked="0"/>
    </xf>
    <xf numFmtId="49" fontId="89" fillId="0" borderId="14" xfId="0" applyNumberFormat="1" applyFont="1" applyFill="1" applyBorder="1" applyAlignment="1" applyProtection="1">
      <alignment horizontal="left" vertical="center" wrapText="1" indent="4"/>
      <protection/>
    </xf>
    <xf numFmtId="0" fontId="79" fillId="0" borderId="0" xfId="47" applyFont="1" applyFill="1">
      <alignment/>
      <protection/>
    </xf>
    <xf numFmtId="0" fontId="79" fillId="0" borderId="0" xfId="47" applyFont="1" applyBorder="1" applyAlignment="1" applyProtection="1">
      <alignment horizontal="center" vertical="center"/>
      <protection/>
    </xf>
    <xf numFmtId="0" fontId="4" fillId="0" borderId="18" xfId="47" applyNumberFormat="1" applyFont="1" applyFill="1" applyBorder="1" applyAlignment="1">
      <alignment horizontal="center" vertical="center"/>
      <protection/>
    </xf>
    <xf numFmtId="0" fontId="83" fillId="0" borderId="0" xfId="47" applyFont="1" applyBorder="1" applyAlignment="1" applyProtection="1">
      <alignment horizontal="right" vertical="center"/>
      <protection/>
    </xf>
    <xf numFmtId="0" fontId="90" fillId="0" borderId="0" xfId="47" applyNumberFormat="1" applyFont="1" applyBorder="1" applyAlignment="1" applyProtection="1">
      <alignment horizontal="center"/>
      <protection hidden="1"/>
    </xf>
    <xf numFmtId="0" fontId="2" fillId="0" borderId="10" xfId="47" applyFont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 wrapText="1" indent="1" shrinkToFit="1"/>
      <protection/>
    </xf>
    <xf numFmtId="0" fontId="91" fillId="0" borderId="0" xfId="47" applyFont="1" applyFill="1">
      <alignment/>
      <protection/>
    </xf>
    <xf numFmtId="0" fontId="6" fillId="33" borderId="0" xfId="47" applyFont="1" applyFill="1" applyBorder="1" applyAlignment="1">
      <alignment vertical="center"/>
      <protection/>
    </xf>
    <xf numFmtId="0" fontId="6" fillId="33" borderId="0" xfId="47" applyFont="1" applyFill="1">
      <alignment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 horizontal="center" vertical="center" textRotation="90"/>
      <protection/>
    </xf>
    <xf numFmtId="1" fontId="8" fillId="33" borderId="0" xfId="47" applyNumberFormat="1" applyFont="1" applyFill="1" applyBorder="1" applyAlignment="1" applyProtection="1">
      <alignment horizontal="center"/>
      <protection/>
    </xf>
    <xf numFmtId="2" fontId="8" fillId="33" borderId="0" xfId="47" applyNumberFormat="1" applyFont="1" applyFill="1" applyBorder="1" applyAlignment="1" applyProtection="1">
      <alignment horizontal="center"/>
      <protection/>
    </xf>
    <xf numFmtId="0" fontId="83" fillId="33" borderId="0" xfId="47" applyFont="1" applyFill="1" applyBorder="1" applyAlignment="1">
      <alignment vertical="center"/>
      <protection/>
    </xf>
    <xf numFmtId="0" fontId="92" fillId="33" borderId="0" xfId="47" applyFont="1" applyFill="1" applyBorder="1" applyAlignment="1">
      <alignment horizontal="left" vertical="center"/>
      <protection/>
    </xf>
    <xf numFmtId="0" fontId="92" fillId="33" borderId="0" xfId="47" applyFont="1" applyFill="1" applyAlignment="1">
      <alignment horizontal="left" vertical="center"/>
      <protection/>
    </xf>
    <xf numFmtId="0" fontId="89" fillId="33" borderId="0" xfId="47" applyFont="1" applyFill="1">
      <alignment/>
      <protection/>
    </xf>
    <xf numFmtId="0" fontId="89" fillId="33" borderId="0" xfId="47" applyFont="1" applyFill="1" applyBorder="1">
      <alignment/>
      <protection/>
    </xf>
    <xf numFmtId="0" fontId="8" fillId="33" borderId="0" xfId="47" applyFont="1" applyFill="1" applyBorder="1" applyAlignment="1" applyProtection="1">
      <alignment horizontal="center" textRotation="90"/>
      <protection/>
    </xf>
    <xf numFmtId="0" fontId="6" fillId="0" borderId="10" xfId="0" applyNumberFormat="1" applyFont="1" applyFill="1" applyBorder="1" applyAlignment="1" applyProtection="1">
      <alignment horizontal="left" indent="1"/>
      <protection locked="0"/>
    </xf>
    <xf numFmtId="0" fontId="12" fillId="0" borderId="11" xfId="47" applyNumberFormat="1" applyFont="1" applyFill="1" applyBorder="1" applyAlignment="1" applyProtection="1">
      <alignment horizontal="center" vertical="center"/>
      <protection locked="0"/>
    </xf>
    <xf numFmtId="1" fontId="14" fillId="0" borderId="10" xfId="47" applyNumberFormat="1" applyFont="1" applyFill="1" applyBorder="1" applyAlignment="1" applyProtection="1">
      <alignment horizontal="center"/>
      <protection locked="0"/>
    </xf>
    <xf numFmtId="0" fontId="2" fillId="0" borderId="0" xfId="47" applyFont="1" applyFill="1" applyBorder="1" applyAlignment="1">
      <alignment horizontal="right" vertical="center"/>
      <protection/>
    </xf>
    <xf numFmtId="0" fontId="2" fillId="0" borderId="0" xfId="47" applyFont="1" applyFill="1" applyBorder="1" applyAlignment="1">
      <alignment horizontal="right"/>
      <protection/>
    </xf>
    <xf numFmtId="0" fontId="93" fillId="0" borderId="0" xfId="47" applyFont="1" applyFill="1" applyBorder="1" applyAlignment="1" applyProtection="1">
      <alignment horizontal="left" vertical="center"/>
      <protection/>
    </xf>
    <xf numFmtId="0" fontId="83" fillId="0" borderId="0" xfId="47" applyFont="1" applyProtection="1">
      <alignment/>
      <protection/>
    </xf>
    <xf numFmtId="0" fontId="83" fillId="0" borderId="0" xfId="47" applyFont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49" fontId="89" fillId="0" borderId="14" xfId="0" applyNumberFormat="1" applyFont="1" applyFill="1" applyBorder="1" applyAlignment="1" applyProtection="1">
      <alignment horizontal="left" vertical="top" wrapText="1" indent="2"/>
      <protection/>
    </xf>
    <xf numFmtId="0" fontId="89" fillId="0" borderId="0" xfId="47" applyFont="1" applyProtection="1">
      <alignment/>
      <protection/>
    </xf>
    <xf numFmtId="0" fontId="91" fillId="0" borderId="0" xfId="47" applyFont="1" applyProtection="1">
      <alignment/>
      <protection/>
    </xf>
    <xf numFmtId="0" fontId="89" fillId="0" borderId="0" xfId="47" applyFont="1">
      <alignment/>
      <protection/>
    </xf>
    <xf numFmtId="0" fontId="91" fillId="0" borderId="0" xfId="47" applyFont="1">
      <alignment/>
      <protection/>
    </xf>
    <xf numFmtId="49" fontId="4" fillId="0" borderId="14" xfId="0" applyNumberFormat="1" applyFont="1" applyFill="1" applyBorder="1" applyAlignment="1" applyProtection="1">
      <alignment horizontal="left" wrapText="1" indent="2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14" fillId="0" borderId="0" xfId="47" applyNumberFormat="1" applyFont="1" applyFill="1" applyBorder="1" applyAlignment="1" applyProtection="1">
      <alignment horizontal="center"/>
      <protection locked="0"/>
    </xf>
    <xf numFmtId="1" fontId="14" fillId="0" borderId="0" xfId="47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6" fillId="0" borderId="0" xfId="47" applyFont="1" applyFill="1" applyBorder="1" applyAlignment="1">
      <alignment horizontal="right" indent="1"/>
      <protection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49" fontId="4" fillId="0" borderId="24" xfId="0" applyNumberFormat="1" applyFont="1" applyFill="1" applyBorder="1" applyAlignment="1" applyProtection="1">
      <alignment horizontal="left" vertical="center" indent="4"/>
      <protection/>
    </xf>
    <xf numFmtId="49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94" fillId="0" borderId="0" xfId="47" applyFont="1" applyFill="1" applyBorder="1" applyAlignment="1">
      <alignment horizontal="right"/>
      <protection/>
    </xf>
    <xf numFmtId="0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12" fillId="0" borderId="0" xfId="47" applyNumberFormat="1" applyFont="1" applyBorder="1" applyAlignment="1" applyProtection="1">
      <alignment horizontal="center" vertical="center"/>
      <protection/>
    </xf>
    <xf numFmtId="49" fontId="89" fillId="0" borderId="24" xfId="0" applyNumberFormat="1" applyFont="1" applyFill="1" applyBorder="1" applyAlignment="1" applyProtection="1">
      <alignment horizontal="left" vertical="center" wrapText="1" indent="4"/>
      <protection/>
    </xf>
    <xf numFmtId="49" fontId="14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47" applyFont="1" applyBorder="1" applyAlignment="1">
      <alignment horizontal="center" textRotation="90"/>
      <protection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1" fontId="8" fillId="33" borderId="0" xfId="47" applyNumberFormat="1" applyFont="1" applyFill="1" applyBorder="1" applyAlignment="1" applyProtection="1">
      <alignment horizontal="center"/>
      <protection/>
    </xf>
    <xf numFmtId="49" fontId="4" fillId="0" borderId="0" xfId="47" applyNumberFormat="1" applyFont="1" applyBorder="1" applyAlignment="1" applyProtection="1">
      <alignment horizontal="center"/>
      <protection/>
    </xf>
    <xf numFmtId="0" fontId="6" fillId="0" borderId="0" xfId="47" applyFont="1" applyBorder="1" applyAlignment="1" applyProtection="1">
      <alignment horizontal="right" vertical="center"/>
      <protection/>
    </xf>
    <xf numFmtId="0" fontId="95" fillId="33" borderId="10" xfId="47" applyNumberFormat="1" applyFont="1" applyFill="1" applyBorder="1" applyAlignment="1" applyProtection="1">
      <alignment horizontal="center"/>
      <protection/>
    </xf>
    <xf numFmtId="1" fontId="8" fillId="33" borderId="0" xfId="47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 horizontal="left" indent="1"/>
      <protection locked="0"/>
    </xf>
    <xf numFmtId="1" fontId="0" fillId="36" borderId="11" xfId="0" applyNumberFormat="1" applyFont="1" applyFill="1" applyBorder="1" applyAlignment="1">
      <alignment horizontal="center" vertical="center"/>
    </xf>
    <xf numFmtId="2" fontId="0" fillId="36" borderId="11" xfId="0" applyNumberFormat="1" applyFont="1" applyFill="1" applyBorder="1" applyAlignment="1">
      <alignment horizontal="center" vertical="center"/>
    </xf>
    <xf numFmtId="0" fontId="5" fillId="0" borderId="0" xfId="47" applyFont="1" applyBorder="1" applyAlignment="1" applyProtection="1">
      <alignment horizontal="center"/>
      <protection/>
    </xf>
    <xf numFmtId="16" fontId="5" fillId="0" borderId="0" xfId="47" applyNumberFormat="1" applyFont="1" applyBorder="1" applyAlignment="1" applyProtection="1" quotePrefix="1">
      <alignment horizontal="center"/>
      <protection/>
    </xf>
    <xf numFmtId="49" fontId="85" fillId="34" borderId="11" xfId="42" applyNumberFormat="1" applyFont="1" applyFill="1" applyBorder="1" applyAlignment="1" applyProtection="1">
      <alignment horizontal="center" vertical="center"/>
      <protection/>
    </xf>
    <xf numFmtId="0" fontId="6" fillId="33" borderId="0" xfId="47" applyNumberFormat="1" applyFont="1" applyFill="1" applyBorder="1" applyAlignment="1" applyProtection="1">
      <alignment horizontal="center" vertical="center"/>
      <protection/>
    </xf>
    <xf numFmtId="0" fontId="82" fillId="33" borderId="0" xfId="47" applyFont="1" applyFill="1" applyBorder="1" applyAlignment="1" applyProtection="1">
      <alignment horizontal="center" vertical="center"/>
      <protection/>
    </xf>
    <xf numFmtId="49" fontId="0" fillId="0" borderId="0" xfId="47" applyNumberFormat="1" applyFont="1" applyBorder="1" applyProtection="1">
      <alignment/>
      <protection/>
    </xf>
    <xf numFmtId="49" fontId="8" fillId="0" borderId="0" xfId="47" applyNumberFormat="1" applyFont="1" applyBorder="1" applyProtection="1">
      <alignment/>
      <protection/>
    </xf>
    <xf numFmtId="0" fontId="8" fillId="0" borderId="0" xfId="47" applyFont="1" applyBorder="1" applyProtection="1">
      <alignment/>
      <protection/>
    </xf>
    <xf numFmtId="49" fontId="8" fillId="0" borderId="0" xfId="47" applyNumberFormat="1" applyFont="1" applyBorder="1" applyAlignment="1" applyProtection="1">
      <alignment horizontal="center"/>
      <protection/>
    </xf>
    <xf numFmtId="1" fontId="2" fillId="0" borderId="10" xfId="47" applyNumberFormat="1" applyFont="1" applyBorder="1" applyAlignment="1" applyProtection="1">
      <alignment horizontal="center" vertical="center"/>
      <protection/>
    </xf>
    <xf numFmtId="49" fontId="6" fillId="0" borderId="0" xfId="47" applyNumberFormat="1" applyFont="1" applyBorder="1" applyAlignment="1" applyProtection="1">
      <alignment horizontal="center" vertical="center"/>
      <protection/>
    </xf>
    <xf numFmtId="0" fontId="82" fillId="33" borderId="0" xfId="47" applyFont="1" applyFill="1" applyBorder="1" applyProtection="1">
      <alignment/>
      <protection/>
    </xf>
    <xf numFmtId="49" fontId="4" fillId="0" borderId="0" xfId="47" applyNumberFormat="1" applyFont="1" applyBorder="1" applyProtection="1">
      <alignment/>
      <protection/>
    </xf>
    <xf numFmtId="49" fontId="6" fillId="0" borderId="0" xfId="47" applyNumberFormat="1" applyFont="1" applyBorder="1" applyProtection="1">
      <alignment/>
      <protection/>
    </xf>
    <xf numFmtId="0" fontId="6" fillId="0" borderId="0" xfId="47" applyFont="1" applyBorder="1" applyProtection="1">
      <alignment/>
      <protection/>
    </xf>
    <xf numFmtId="0" fontId="15" fillId="0" borderId="0" xfId="47" applyFont="1" applyBorder="1" applyAlignment="1" applyProtection="1">
      <alignment horizontal="center" vertical="center"/>
      <protection/>
    </xf>
    <xf numFmtId="0" fontId="83" fillId="33" borderId="0" xfId="47" applyFont="1" applyFill="1" applyProtection="1">
      <alignment/>
      <protection/>
    </xf>
    <xf numFmtId="0" fontId="4" fillId="0" borderId="0" xfId="47" applyFont="1" applyBorder="1" applyProtection="1">
      <alignment/>
      <protection locked="0"/>
    </xf>
    <xf numFmtId="0" fontId="79" fillId="33" borderId="0" xfId="47" applyFont="1" applyFill="1" applyBorder="1" applyProtection="1">
      <alignment/>
      <protection locked="0"/>
    </xf>
    <xf numFmtId="0" fontId="79" fillId="33" borderId="0" xfId="47" applyFont="1" applyFill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81" fillId="33" borderId="0" xfId="47" applyFont="1" applyFill="1" applyProtection="1">
      <alignment/>
      <protection locked="0"/>
    </xf>
    <xf numFmtId="0" fontId="6" fillId="0" borderId="0" xfId="47" applyFont="1" applyBorder="1" applyAlignment="1" applyProtection="1">
      <alignment horizontal="right"/>
      <protection/>
    </xf>
    <xf numFmtId="0" fontId="6" fillId="0" borderId="0" xfId="47" applyFont="1" applyBorder="1" applyAlignment="1" applyProtection="1">
      <alignment horizontal="left"/>
      <protection/>
    </xf>
    <xf numFmtId="0" fontId="90" fillId="0" borderId="0" xfId="47" applyNumberFormat="1" applyFont="1" applyBorder="1" applyAlignment="1" applyProtection="1">
      <alignment horizontal="center"/>
      <protection/>
    </xf>
    <xf numFmtId="0" fontId="81" fillId="0" borderId="0" xfId="47" applyFont="1" applyBorder="1" applyProtection="1">
      <alignment/>
      <protection/>
    </xf>
    <xf numFmtId="0" fontId="4" fillId="0" borderId="0" xfId="47" applyFont="1" applyBorder="1" applyAlignment="1" applyProtection="1">
      <alignment horizontal="right"/>
      <protection/>
    </xf>
    <xf numFmtId="0" fontId="5" fillId="0" borderId="0" xfId="47" applyFont="1" applyBorder="1" applyProtection="1">
      <alignment/>
      <protection/>
    </xf>
    <xf numFmtId="49" fontId="7" fillId="0" borderId="0" xfId="47" applyNumberFormat="1" applyFont="1" applyBorder="1" applyAlignment="1" applyProtection="1">
      <alignment horizontal="center"/>
      <protection/>
    </xf>
    <xf numFmtId="1" fontId="12" fillId="0" borderId="0" xfId="47" applyNumberFormat="1" applyFont="1" applyBorder="1" applyAlignment="1" applyProtection="1">
      <alignment horizontal="center"/>
      <protection/>
    </xf>
    <xf numFmtId="0" fontId="5" fillId="0" borderId="10" xfId="47" applyFont="1" applyBorder="1" applyProtection="1">
      <alignment/>
      <protection/>
    </xf>
    <xf numFmtId="49" fontId="6" fillId="0" borderId="14" xfId="0" applyNumberFormat="1" applyFont="1" applyFill="1" applyBorder="1" applyAlignment="1" applyProtection="1">
      <alignment horizontal="left" vertical="center" wrapText="1" indent="2" shrinkToFit="1"/>
      <protection/>
    </xf>
    <xf numFmtId="49" fontId="6" fillId="0" borderId="12" xfId="0" applyNumberFormat="1" applyFont="1" applyFill="1" applyBorder="1" applyAlignment="1" applyProtection="1">
      <alignment horizontal="left" vertical="top" wrapText="1" indent="2" shrinkToFit="1"/>
      <protection/>
    </xf>
    <xf numFmtId="49" fontId="6" fillId="0" borderId="14" xfId="0" applyNumberFormat="1" applyFont="1" applyFill="1" applyBorder="1" applyAlignment="1" applyProtection="1">
      <alignment horizontal="left" vertical="top" wrapText="1" indent="2"/>
      <protection/>
    </xf>
    <xf numFmtId="2" fontId="25" fillId="0" borderId="11" xfId="47" applyNumberFormat="1" applyFont="1" applyBorder="1" applyAlignment="1" applyProtection="1">
      <alignment horizontal="center"/>
      <protection/>
    </xf>
    <xf numFmtId="0" fontId="7" fillId="0" borderId="0" xfId="47" applyFont="1" applyBorder="1" applyAlignment="1" applyProtection="1" quotePrefix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25" xfId="0" applyNumberFormat="1" applyFont="1" applyFill="1" applyBorder="1" applyAlignment="1" applyProtection="1">
      <alignment/>
      <protection locked="0"/>
    </xf>
    <xf numFmtId="49" fontId="14" fillId="0" borderId="10" xfId="47" applyNumberFormat="1" applyFont="1" applyFill="1" applyBorder="1" applyAlignment="1" applyProtection="1">
      <alignment horizontal="left"/>
      <protection locked="0"/>
    </xf>
    <xf numFmtId="0" fontId="18" fillId="0" borderId="25" xfId="47" applyFont="1" applyBorder="1" applyAlignment="1" applyProtection="1">
      <alignment horizontal="left"/>
      <protection/>
    </xf>
    <xf numFmtId="0" fontId="19" fillId="0" borderId="10" xfId="47" applyFont="1" applyBorder="1" applyAlignment="1" applyProtection="1">
      <alignment horizontal="left"/>
      <protection/>
    </xf>
    <xf numFmtId="0" fontId="19" fillId="0" borderId="26" xfId="47" applyFont="1" applyBorder="1" applyAlignment="1" applyProtection="1">
      <alignment horizontal="left"/>
      <protection/>
    </xf>
    <xf numFmtId="0" fontId="79" fillId="33" borderId="27" xfId="47" applyFont="1" applyFill="1" applyBorder="1" applyAlignment="1">
      <alignment horizontal="left"/>
      <protection/>
    </xf>
    <xf numFmtId="0" fontId="79" fillId="33" borderId="10" xfId="47" applyFont="1" applyFill="1" applyBorder="1" applyAlignment="1">
      <alignment horizontal="left"/>
      <protection/>
    </xf>
    <xf numFmtId="0" fontId="19" fillId="0" borderId="28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49" fontId="4" fillId="35" borderId="29" xfId="47" applyNumberFormat="1" applyFont="1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49" fontId="6" fillId="33" borderId="16" xfId="47" applyNumberFormat="1" applyFont="1" applyFill="1" applyBorder="1" applyAlignment="1">
      <alignment/>
      <protection/>
    </xf>
    <xf numFmtId="49" fontId="0" fillId="33" borderId="16" xfId="0" applyNumberFormat="1" applyFill="1" applyBorder="1" applyAlignment="1">
      <alignment/>
    </xf>
    <xf numFmtId="0" fontId="18" fillId="0" borderId="10" xfId="47" applyFont="1" applyBorder="1" applyAlignment="1" applyProtection="1">
      <alignment horizontal="left"/>
      <protection/>
    </xf>
    <xf numFmtId="0" fontId="18" fillId="0" borderId="26" xfId="47" applyFont="1" applyBorder="1" applyAlignment="1" applyProtection="1">
      <alignment horizontal="left"/>
      <protection/>
    </xf>
    <xf numFmtId="0" fontId="4" fillId="33" borderId="29" xfId="47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10" xfId="47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49" fontId="19" fillId="0" borderId="25" xfId="47" applyNumberFormat="1" applyFont="1" applyBorder="1" applyAlignment="1" applyProtection="1">
      <alignment horizontal="center"/>
      <protection/>
    </xf>
    <xf numFmtId="49" fontId="19" fillId="0" borderId="30" xfId="47" applyNumberFormat="1" applyFont="1" applyBorder="1" applyAlignment="1" applyProtection="1">
      <alignment horizontal="center"/>
      <protection/>
    </xf>
    <xf numFmtId="0" fontId="14" fillId="0" borderId="10" xfId="47" applyFont="1" applyBorder="1" applyAlignment="1" applyProtection="1">
      <alignment horizontal="center" vertical="center"/>
      <protection/>
    </xf>
    <xf numFmtId="0" fontId="5" fillId="0" borderId="10" xfId="47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6" fillId="0" borderId="21" xfId="47" applyFont="1" applyBorder="1" applyAlignment="1" applyProtection="1">
      <alignment horizontal="center" vertical="center"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6" fillId="0" borderId="0" xfId="47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33" borderId="0" xfId="47" applyNumberFormat="1" applyFont="1" applyFill="1" applyBorder="1" applyAlignment="1" applyProtection="1">
      <alignment horizontal="left"/>
      <protection/>
    </xf>
    <xf numFmtId="2" fontId="8" fillId="33" borderId="0" xfId="47" applyNumberFormat="1" applyFont="1" applyFill="1" applyBorder="1" applyAlignment="1" applyProtection="1">
      <alignment horizontal="center"/>
      <protection/>
    </xf>
    <xf numFmtId="1" fontId="4" fillId="33" borderId="29" xfId="47" applyNumberFormat="1" applyFont="1" applyFill="1" applyBorder="1" applyAlignment="1" applyProtection="1">
      <alignment horizontal="center" vertical="center"/>
      <protection locked="0"/>
    </xf>
    <xf numFmtId="1" fontId="0" fillId="33" borderId="25" xfId="0" applyNumberFormat="1" applyFill="1" applyBorder="1" applyAlignment="1" applyProtection="1">
      <alignment horizontal="center" vertical="center"/>
      <protection locked="0"/>
    </xf>
    <xf numFmtId="1" fontId="0" fillId="33" borderId="30" xfId="0" applyNumberFormat="1" applyFill="1" applyBorder="1" applyAlignment="1" applyProtection="1">
      <alignment horizontal="center" vertical="center"/>
      <protection locked="0"/>
    </xf>
    <xf numFmtId="0" fontId="91" fillId="33" borderId="18" xfId="47" applyFont="1" applyFill="1" applyBorder="1" applyAlignment="1">
      <alignment horizontal="center" vertical="center" textRotation="90"/>
      <protection/>
    </xf>
    <xf numFmtId="0" fontId="96" fillId="33" borderId="18" xfId="0" applyFont="1" applyFill="1" applyBorder="1" applyAlignment="1">
      <alignment horizontal="center" vertical="center"/>
    </xf>
    <xf numFmtId="0" fontId="14" fillId="0" borderId="10" xfId="47" applyNumberFormat="1" applyFont="1" applyBorder="1" applyAlignment="1" applyProtection="1">
      <alignment/>
      <protection/>
    </xf>
    <xf numFmtId="0" fontId="2" fillId="0" borderId="10" xfId="47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0" xfId="47" applyFont="1" applyBorder="1" applyAlignment="1">
      <alignment horizontal="center" textRotation="90"/>
      <protection/>
    </xf>
    <xf numFmtId="0" fontId="0" fillId="0" borderId="0" xfId="0" applyBorder="1" applyAlignment="1">
      <alignment/>
    </xf>
    <xf numFmtId="0" fontId="19" fillId="0" borderId="25" xfId="47" applyFont="1" applyBorder="1" applyAlignment="1" applyProtection="1">
      <alignment horizontal="center"/>
      <protection/>
    </xf>
    <xf numFmtId="0" fontId="4" fillId="0" borderId="0" xfId="47" applyNumberFormat="1" applyFont="1" applyBorder="1" applyAlignment="1" applyProtection="1">
      <alignment horizontal="center"/>
      <protection/>
    </xf>
    <xf numFmtId="49" fontId="4" fillId="0" borderId="0" xfId="47" applyNumberFormat="1" applyFont="1" applyBorder="1" applyAlignment="1" applyProtection="1">
      <alignment horizontal="center"/>
      <protection/>
    </xf>
    <xf numFmtId="1" fontId="12" fillId="0" borderId="10" xfId="47" applyNumberFormat="1" applyFont="1" applyBorder="1" applyAlignment="1" applyProtection="1">
      <alignment horizontal="center"/>
      <protection/>
    </xf>
    <xf numFmtId="0" fontId="12" fillId="0" borderId="29" xfId="47" applyFont="1" applyBorder="1" applyAlignment="1" applyProtection="1">
      <alignment horizontal="center" vertical="center"/>
      <protection/>
    </xf>
    <xf numFmtId="0" fontId="12" fillId="0" borderId="30" xfId="47" applyFont="1" applyBorder="1" applyAlignment="1" applyProtection="1">
      <alignment horizontal="center" vertical="center"/>
      <protection/>
    </xf>
    <xf numFmtId="0" fontId="6" fillId="0" borderId="0" xfId="47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5" fillId="0" borderId="10" xfId="47" applyNumberFormat="1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33" borderId="16" xfId="47" applyNumberFormat="1" applyFont="1" applyFill="1" applyBorder="1" applyAlignment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10" xfId="47" applyFont="1" applyBorder="1" applyAlignment="1">
      <alignment horizontal="left"/>
      <protection/>
    </xf>
    <xf numFmtId="0" fontId="0" fillId="33" borderId="16" xfId="0" applyNumberFormat="1" applyFill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57150</xdr:rowOff>
    </xdr:from>
    <xdr:to>
      <xdr:col>10</xdr:col>
      <xdr:colOff>152400</xdr:colOff>
      <xdr:row>2</xdr:row>
      <xdr:rowOff>285750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715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57150</xdr:colOff>
      <xdr:row>0</xdr:row>
      <xdr:rowOff>0</xdr:rowOff>
    </xdr:from>
    <xdr:to>
      <xdr:col>32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8"/>
  <sheetViews>
    <sheetView showGridLines="0" zoomScalePageLayoutView="0" workbookViewId="0" topLeftCell="A11">
      <selection activeCell="F14" sqref="F14"/>
    </sheetView>
  </sheetViews>
  <sheetFormatPr defaultColWidth="9.140625" defaultRowHeight="12.75"/>
  <cols>
    <col min="1" max="1" width="3.57421875" style="79" customWidth="1"/>
    <col min="2" max="2" width="39.7109375" style="78" customWidth="1"/>
    <col min="3" max="3" width="7.7109375" style="79" customWidth="1"/>
    <col min="4" max="4" width="10.00390625" style="79" customWidth="1"/>
    <col min="5" max="5" width="7.8515625" style="79" customWidth="1"/>
    <col min="6" max="6" width="7.7109375" style="79" customWidth="1"/>
    <col min="7" max="7" width="8.8515625" style="79" customWidth="1"/>
    <col min="8" max="8" width="7.421875" style="79" customWidth="1"/>
    <col min="9" max="10" width="7.28125" style="79" customWidth="1"/>
    <col min="11" max="11" width="2.57421875" style="79" customWidth="1"/>
    <col min="12" max="12" width="4.8515625" style="79" customWidth="1"/>
    <col min="13" max="13" width="2.28125" style="79" customWidth="1"/>
    <col min="14" max="14" width="9.140625" style="78" customWidth="1"/>
    <col min="15" max="16384" width="9.140625" style="79" customWidth="1"/>
  </cols>
  <sheetData>
    <row r="1" spans="2:13" s="78" customFormat="1" ht="42.75" customHeight="1">
      <c r="B1" s="64"/>
      <c r="C1" s="66"/>
      <c r="D1" s="67" t="s">
        <v>34</v>
      </c>
      <c r="H1" s="14"/>
      <c r="I1" s="14"/>
      <c r="J1" s="14"/>
      <c r="L1" s="64"/>
      <c r="M1" s="64"/>
    </row>
    <row r="2" spans="2:13" ht="16.5" customHeight="1">
      <c r="B2" s="64"/>
      <c r="C2" s="66"/>
      <c r="D2" s="191" t="s">
        <v>39</v>
      </c>
      <c r="G2" s="78"/>
      <c r="H2" s="14"/>
      <c r="I2" s="14"/>
      <c r="J2" s="14"/>
      <c r="K2" s="78"/>
      <c r="L2" s="64"/>
      <c r="M2" s="64"/>
    </row>
    <row r="3" spans="2:13" ht="30.75" customHeight="1">
      <c r="B3" s="64"/>
      <c r="C3" s="68"/>
      <c r="D3" s="192" t="s">
        <v>32</v>
      </c>
      <c r="G3" s="64"/>
      <c r="H3" s="69"/>
      <c r="I3" s="69"/>
      <c r="J3" s="69"/>
      <c r="K3" s="78"/>
      <c r="L3" s="64"/>
      <c r="M3" s="64"/>
    </row>
    <row r="4" spans="2:13" ht="19.5" customHeight="1">
      <c r="B4" s="196" t="s">
        <v>13</v>
      </c>
      <c r="C4" s="197"/>
      <c r="D4" s="168"/>
      <c r="E4" s="80"/>
      <c r="F4" s="70"/>
      <c r="G4" s="71"/>
      <c r="H4" s="72"/>
      <c r="I4" s="72"/>
      <c r="J4" s="72"/>
      <c r="K4" s="72"/>
      <c r="L4" s="70"/>
      <c r="M4" s="73"/>
    </row>
    <row r="5" spans="2:13" ht="19.5" customHeight="1">
      <c r="B5" s="167" t="s">
        <v>101</v>
      </c>
      <c r="C5" s="195"/>
      <c r="D5" s="168"/>
      <c r="E5" s="166"/>
      <c r="F5" s="197"/>
      <c r="G5" s="147"/>
      <c r="H5" s="166" t="s">
        <v>14</v>
      </c>
      <c r="I5" s="164">
        <v>4</v>
      </c>
      <c r="J5" s="78"/>
      <c r="K5" s="78"/>
      <c r="L5" s="64"/>
      <c r="M5" s="74"/>
    </row>
    <row r="6" spans="4:13" ht="19.5" customHeight="1">
      <c r="D6" s="168"/>
      <c r="E6" s="166"/>
      <c r="F6" s="195"/>
      <c r="G6" s="147" t="b">
        <f>IF(F5="x",FALSE,TRUE)</f>
        <v>1</v>
      </c>
      <c r="H6" s="166"/>
      <c r="I6" s="195"/>
      <c r="J6" s="78"/>
      <c r="K6" s="78"/>
      <c r="L6" s="64"/>
      <c r="M6" s="74"/>
    </row>
    <row r="7" spans="2:13" ht="7.5" customHeight="1">
      <c r="B7" s="64"/>
      <c r="C7" s="64"/>
      <c r="D7" s="64"/>
      <c r="E7" s="64"/>
      <c r="F7" s="64"/>
      <c r="G7" s="14"/>
      <c r="H7" s="14"/>
      <c r="I7" s="14"/>
      <c r="J7" s="14"/>
      <c r="K7" s="14"/>
      <c r="L7" s="64"/>
      <c r="M7" s="64"/>
    </row>
    <row r="8" spans="2:13" ht="26.25" customHeight="1">
      <c r="B8" s="190" t="s">
        <v>37</v>
      </c>
      <c r="C8" s="254" t="s">
        <v>103</v>
      </c>
      <c r="D8" s="252"/>
      <c r="E8" s="252"/>
      <c r="F8" s="252"/>
      <c r="G8" s="252"/>
      <c r="H8" s="252"/>
      <c r="I8" s="252"/>
      <c r="M8" s="82"/>
    </row>
    <row r="9" spans="2:13" ht="28.5" customHeight="1">
      <c r="B9" s="190" t="s">
        <v>61</v>
      </c>
      <c r="C9" s="165">
        <v>14</v>
      </c>
      <c r="D9" s="75" t="s">
        <v>12</v>
      </c>
      <c r="E9" s="165">
        <v>12</v>
      </c>
      <c r="F9" s="75" t="s">
        <v>12</v>
      </c>
      <c r="G9" s="165">
        <v>2019</v>
      </c>
      <c r="H9" s="184"/>
      <c r="I9" s="187"/>
      <c r="J9" s="75"/>
      <c r="K9" s="188"/>
      <c r="L9" s="189"/>
      <c r="M9" s="82"/>
    </row>
    <row r="10" spans="2:13" ht="43.5" customHeight="1">
      <c r="B10" s="204" t="s">
        <v>104</v>
      </c>
      <c r="C10" s="193"/>
      <c r="F10" s="78"/>
      <c r="G10" s="78"/>
      <c r="H10" s="78"/>
      <c r="I10" s="78"/>
      <c r="J10" s="78"/>
      <c r="K10" s="78"/>
      <c r="L10" s="78"/>
      <c r="M10" s="78"/>
    </row>
    <row r="11" spans="2:13" ht="14.25" customHeight="1">
      <c r="B11" s="172" t="s">
        <v>52</v>
      </c>
      <c r="C11" s="171"/>
      <c r="F11" s="78"/>
      <c r="G11" s="78"/>
      <c r="H11" s="78"/>
      <c r="I11" s="78"/>
      <c r="J11" s="78"/>
      <c r="K11" s="78"/>
      <c r="L11" s="78"/>
      <c r="M11" s="78"/>
    </row>
    <row r="12" spans="2:10" ht="33" customHeight="1">
      <c r="B12" s="78" t="s">
        <v>81</v>
      </c>
      <c r="C12" s="185" t="s">
        <v>16</v>
      </c>
      <c r="D12" s="185" t="s">
        <v>4</v>
      </c>
      <c r="E12" s="186" t="s">
        <v>45</v>
      </c>
      <c r="F12" s="186" t="s">
        <v>44</v>
      </c>
      <c r="G12" s="186" t="s">
        <v>46</v>
      </c>
      <c r="H12" s="185" t="s">
        <v>48</v>
      </c>
      <c r="I12" s="185" t="s">
        <v>30</v>
      </c>
      <c r="J12" s="186" t="s">
        <v>47</v>
      </c>
    </row>
    <row r="13" spans="1:10" ht="20.25" customHeight="1">
      <c r="A13" s="79">
        <v>1</v>
      </c>
      <c r="B13" s="163" t="s">
        <v>106</v>
      </c>
      <c r="C13" s="77">
        <f>'Ottelu 1'!D220</f>
        <v>415</v>
      </c>
      <c r="D13" s="77">
        <f>'Ottelu 1'!H220</f>
        <v>8421</v>
      </c>
      <c r="E13" s="77">
        <f>'Ottelu 1'!E220</f>
        <v>19</v>
      </c>
      <c r="F13" s="77">
        <f>'Ottelu 1'!J220</f>
        <v>0</v>
      </c>
      <c r="G13" s="77">
        <f>'Ottelu 1'!L220</f>
        <v>19</v>
      </c>
      <c r="H13" s="77">
        <f>'Ottelu 1'!M220</f>
        <v>0</v>
      </c>
      <c r="I13" s="86">
        <f aca="true" t="shared" si="0" ref="I13:I21">D13/C13</f>
        <v>20.29156626506024</v>
      </c>
      <c r="J13" s="86">
        <f aca="true" t="shared" si="1" ref="J13:J21">(G13+H13)/E13</f>
        <v>1</v>
      </c>
    </row>
    <row r="14" spans="1:10" ht="20.25" customHeight="1">
      <c r="A14" s="79">
        <v>2</v>
      </c>
      <c r="B14" s="163" t="s">
        <v>107</v>
      </c>
      <c r="C14" s="77">
        <f>'Ottelu 1'!D221</f>
        <v>296</v>
      </c>
      <c r="D14" s="77">
        <f>'Ottelu 1'!H221</f>
        <v>5632</v>
      </c>
      <c r="E14" s="77">
        <f>'Ottelu 1'!E221</f>
        <v>14</v>
      </c>
      <c r="F14" s="77">
        <f>'Ottelu 1'!J221</f>
        <v>0</v>
      </c>
      <c r="G14" s="77">
        <f>'Ottelu 1'!L221</f>
        <v>11</v>
      </c>
      <c r="H14" s="77">
        <f>'Ottelu 1'!M221</f>
        <v>0</v>
      </c>
      <c r="I14" s="86">
        <f t="shared" si="0"/>
        <v>19.027027027027028</v>
      </c>
      <c r="J14" s="86">
        <f t="shared" si="1"/>
        <v>0.7857142857142857</v>
      </c>
    </row>
    <row r="15" spans="1:10" ht="20.25" customHeight="1">
      <c r="A15" s="79">
        <v>3</v>
      </c>
      <c r="B15" s="163" t="s">
        <v>108</v>
      </c>
      <c r="C15" s="77">
        <f>'Ottelu 1'!D222</f>
        <v>332</v>
      </c>
      <c r="D15" s="77">
        <f>'Ottelu 1'!H222</f>
        <v>6712</v>
      </c>
      <c r="E15" s="77">
        <f>'Ottelu 1'!E222</f>
        <v>16</v>
      </c>
      <c r="F15" s="77">
        <f>'Ottelu 1'!J222</f>
        <v>1</v>
      </c>
      <c r="G15" s="77">
        <f>'Ottelu 1'!L222</f>
        <v>12</v>
      </c>
      <c r="H15" s="77">
        <f>'Ottelu 1'!M222</f>
        <v>0</v>
      </c>
      <c r="I15" s="86">
        <f t="shared" si="0"/>
        <v>20.216867469879517</v>
      </c>
      <c r="J15" s="86">
        <f t="shared" si="1"/>
        <v>0.75</v>
      </c>
    </row>
    <row r="16" spans="1:10" ht="20.25" customHeight="1">
      <c r="A16" s="79">
        <v>4</v>
      </c>
      <c r="B16" s="163" t="s">
        <v>109</v>
      </c>
      <c r="C16" s="77">
        <f>'Ottelu 1'!D223</f>
        <v>344</v>
      </c>
      <c r="D16" s="77">
        <f>'Ottelu 1'!H223</f>
        <v>6582</v>
      </c>
      <c r="E16" s="77">
        <f>'Ottelu 1'!E223</f>
        <v>15</v>
      </c>
      <c r="F16" s="77">
        <f>'Ottelu 1'!J223</f>
        <v>0</v>
      </c>
      <c r="G16" s="77">
        <f>'Ottelu 1'!L223</f>
        <v>15</v>
      </c>
      <c r="H16" s="77">
        <f>'Ottelu 1'!M223</f>
        <v>1</v>
      </c>
      <c r="I16" s="86">
        <f t="shared" si="0"/>
        <v>19.13372093023256</v>
      </c>
      <c r="J16" s="86">
        <f t="shared" si="1"/>
        <v>1.0666666666666667</v>
      </c>
    </row>
    <row r="17" spans="2:10" ht="20.25" customHeight="1">
      <c r="B17" s="210"/>
      <c r="C17" s="211"/>
      <c r="D17" s="211"/>
      <c r="E17" s="211"/>
      <c r="F17" s="211"/>
      <c r="G17" s="211"/>
      <c r="H17" s="211"/>
      <c r="I17" s="212"/>
      <c r="J17" s="212"/>
    </row>
    <row r="18" spans="2:10" ht="20.25" customHeight="1">
      <c r="B18" s="210"/>
      <c r="C18" s="211"/>
      <c r="D18" s="211"/>
      <c r="E18" s="211"/>
      <c r="F18" s="211"/>
      <c r="G18" s="211"/>
      <c r="H18" s="211"/>
      <c r="I18" s="212"/>
      <c r="J18" s="212"/>
    </row>
    <row r="19" spans="2:10" ht="20.25" customHeight="1">
      <c r="B19" s="210"/>
      <c r="C19" s="211"/>
      <c r="D19" s="211"/>
      <c r="E19" s="211"/>
      <c r="F19" s="211"/>
      <c r="G19" s="211"/>
      <c r="H19" s="211"/>
      <c r="I19" s="212"/>
      <c r="J19" s="212"/>
    </row>
    <row r="20" spans="2:10" ht="20.25" customHeight="1">
      <c r="B20" s="210"/>
      <c r="C20" s="211"/>
      <c r="D20" s="211"/>
      <c r="E20" s="211"/>
      <c r="F20" s="211"/>
      <c r="G20" s="211"/>
      <c r="H20" s="211"/>
      <c r="I20" s="212"/>
      <c r="J20" s="212"/>
    </row>
    <row r="21" spans="2:10" ht="21" customHeight="1">
      <c r="B21" s="88" t="s">
        <v>33</v>
      </c>
      <c r="C21" s="87">
        <f aca="true" t="shared" si="2" ref="C21:H21">SUM(C13:C20)</f>
        <v>1387</v>
      </c>
      <c r="D21" s="87">
        <f t="shared" si="2"/>
        <v>27347</v>
      </c>
      <c r="E21" s="87">
        <f t="shared" si="2"/>
        <v>64</v>
      </c>
      <c r="F21" s="87">
        <f t="shared" si="2"/>
        <v>1</v>
      </c>
      <c r="G21" s="87">
        <f t="shared" si="2"/>
        <v>57</v>
      </c>
      <c r="H21" s="87">
        <f t="shared" si="2"/>
        <v>1</v>
      </c>
      <c r="I21" s="86">
        <f t="shared" si="0"/>
        <v>19.71665465032444</v>
      </c>
      <c r="J21" s="86">
        <f t="shared" si="1"/>
        <v>0.90625</v>
      </c>
    </row>
    <row r="22" spans="3:13" ht="6.75" customHeight="1">
      <c r="C22" s="78"/>
      <c r="D22" s="76"/>
      <c r="E22" s="78"/>
      <c r="F22" s="78"/>
      <c r="G22" s="78"/>
      <c r="H22" s="78"/>
      <c r="I22" s="78"/>
      <c r="J22" s="78"/>
      <c r="K22" s="78"/>
      <c r="L22" s="78"/>
      <c r="M22" s="78"/>
    </row>
    <row r="23" spans="2:13" ht="28.5" customHeight="1">
      <c r="B23" s="249" t="s">
        <v>105</v>
      </c>
      <c r="C23" s="250"/>
      <c r="F23" s="78"/>
      <c r="G23" s="78"/>
      <c r="H23" s="78"/>
      <c r="I23" s="78"/>
      <c r="J23" s="78"/>
      <c r="K23" s="78"/>
      <c r="L23" s="78"/>
      <c r="M23" s="78"/>
    </row>
    <row r="24" spans="2:13" ht="13.5" customHeight="1">
      <c r="B24" s="173" t="s">
        <v>36</v>
      </c>
      <c r="C24" s="76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0" ht="23.25" customHeight="1">
      <c r="B25" s="78" t="s">
        <v>3</v>
      </c>
      <c r="C25" s="185" t="s">
        <v>16</v>
      </c>
      <c r="D25" s="185" t="s">
        <v>4</v>
      </c>
      <c r="E25" s="186" t="s">
        <v>45</v>
      </c>
      <c r="F25" s="186" t="s">
        <v>44</v>
      </c>
      <c r="G25" s="186" t="s">
        <v>46</v>
      </c>
      <c r="H25" s="185" t="s">
        <v>48</v>
      </c>
      <c r="I25" s="185" t="s">
        <v>30</v>
      </c>
      <c r="J25" s="186" t="s">
        <v>47</v>
      </c>
    </row>
    <row r="26" spans="1:10" ht="20.25" customHeight="1">
      <c r="A26" s="79">
        <v>1</v>
      </c>
      <c r="B26" s="163" t="s">
        <v>110</v>
      </c>
      <c r="C26" s="77">
        <f>'Ottelu 1'!D224</f>
        <v>362</v>
      </c>
      <c r="D26" s="77">
        <f>'Ottelu 1'!H224</f>
        <v>7677</v>
      </c>
      <c r="E26" s="77">
        <f>'Ottelu 1'!E224</f>
        <v>16</v>
      </c>
      <c r="F26" s="77">
        <f>'Ottelu 1'!J224</f>
        <v>4</v>
      </c>
      <c r="G26" s="77">
        <f>'Ottelu 1'!L224</f>
        <v>17</v>
      </c>
      <c r="H26" s="77">
        <f>'Ottelu 1'!M224</f>
        <v>0</v>
      </c>
      <c r="I26" s="86">
        <f aca="true" t="shared" si="3" ref="I26:I34">D26/C26</f>
        <v>21.20718232044199</v>
      </c>
      <c r="J26" s="86">
        <f aca="true" t="shared" si="4" ref="J26:J34">(G26+H26)/E26</f>
        <v>1.0625</v>
      </c>
    </row>
    <row r="27" spans="1:10" ht="20.25" customHeight="1">
      <c r="A27" s="79">
        <v>2</v>
      </c>
      <c r="B27" s="163" t="s">
        <v>111</v>
      </c>
      <c r="C27" s="77">
        <f>'Ottelu 1'!D225</f>
        <v>275</v>
      </c>
      <c r="D27" s="77">
        <f>'Ottelu 1'!H225</f>
        <v>6978</v>
      </c>
      <c r="E27" s="77">
        <f>'Ottelu 1'!E225</f>
        <v>14</v>
      </c>
      <c r="F27" s="77">
        <f>'Ottelu 1'!J225</f>
        <v>4</v>
      </c>
      <c r="G27" s="77">
        <f>'Ottelu 1'!L225</f>
        <v>27</v>
      </c>
      <c r="H27" s="77">
        <f>'Ottelu 1'!M225</f>
        <v>0</v>
      </c>
      <c r="I27" s="86">
        <f t="shared" si="3"/>
        <v>25.374545454545455</v>
      </c>
      <c r="J27" s="86">
        <f t="shared" si="4"/>
        <v>1.9285714285714286</v>
      </c>
    </row>
    <row r="28" spans="1:10" ht="20.25" customHeight="1">
      <c r="A28" s="79">
        <v>3</v>
      </c>
      <c r="B28" s="163" t="s">
        <v>112</v>
      </c>
      <c r="C28" s="77">
        <f>'Ottelu 1'!D226</f>
        <v>339</v>
      </c>
      <c r="D28" s="77">
        <f>'Ottelu 1'!H226</f>
        <v>7297</v>
      </c>
      <c r="E28" s="77">
        <f>'Ottelu 1'!E226</f>
        <v>15</v>
      </c>
      <c r="F28" s="77">
        <f>'Ottelu 1'!J226</f>
        <v>4</v>
      </c>
      <c r="G28" s="77">
        <f>'Ottelu 1'!L226</f>
        <v>22</v>
      </c>
      <c r="H28" s="77">
        <f>'Ottelu 1'!M226</f>
        <v>1</v>
      </c>
      <c r="I28" s="86">
        <f t="shared" si="3"/>
        <v>21.525073746312685</v>
      </c>
      <c r="J28" s="86">
        <f t="shared" si="4"/>
        <v>1.5333333333333334</v>
      </c>
    </row>
    <row r="29" spans="1:10" ht="20.25" customHeight="1">
      <c r="A29" s="79">
        <v>4</v>
      </c>
      <c r="B29" s="163" t="s">
        <v>113</v>
      </c>
      <c r="C29" s="77">
        <f>'Ottelu 1'!D227</f>
        <v>437</v>
      </c>
      <c r="D29" s="77">
        <f>'Ottelu 1'!H227</f>
        <v>9168</v>
      </c>
      <c r="E29" s="77">
        <f>'Ottelu 1'!E227</f>
        <v>19</v>
      </c>
      <c r="F29" s="77">
        <f>'Ottelu 1'!J227</f>
        <v>3</v>
      </c>
      <c r="G29" s="77">
        <f>'Ottelu 1'!L227</f>
        <v>29</v>
      </c>
      <c r="H29" s="77">
        <f>'Ottelu 1'!M227</f>
        <v>0</v>
      </c>
      <c r="I29" s="86">
        <f t="shared" si="3"/>
        <v>20.979405034324945</v>
      </c>
      <c r="J29" s="86">
        <f t="shared" si="4"/>
        <v>1.5263157894736843</v>
      </c>
    </row>
    <row r="30" spans="2:10" ht="20.25" customHeight="1">
      <c r="B30" s="210"/>
      <c r="C30" s="211"/>
      <c r="D30" s="211"/>
      <c r="E30" s="211"/>
      <c r="F30" s="211"/>
      <c r="G30" s="211"/>
      <c r="H30" s="211"/>
      <c r="I30" s="212"/>
      <c r="J30" s="212"/>
    </row>
    <row r="31" spans="2:10" ht="20.25" customHeight="1">
      <c r="B31" s="210"/>
      <c r="C31" s="211"/>
      <c r="D31" s="211"/>
      <c r="E31" s="211"/>
      <c r="F31" s="211"/>
      <c r="G31" s="211"/>
      <c r="H31" s="211"/>
      <c r="I31" s="212"/>
      <c r="J31" s="212"/>
    </row>
    <row r="32" spans="2:10" ht="20.25" customHeight="1">
      <c r="B32" s="210"/>
      <c r="C32" s="211"/>
      <c r="D32" s="211"/>
      <c r="E32" s="211"/>
      <c r="F32" s="211"/>
      <c r="G32" s="211"/>
      <c r="H32" s="211"/>
      <c r="I32" s="212"/>
      <c r="J32" s="212"/>
    </row>
    <row r="33" spans="2:10" ht="20.25" customHeight="1">
      <c r="B33" s="210"/>
      <c r="C33" s="211"/>
      <c r="D33" s="211"/>
      <c r="E33" s="211"/>
      <c r="F33" s="211"/>
      <c r="G33" s="211"/>
      <c r="H33" s="211"/>
      <c r="I33" s="212"/>
      <c r="J33" s="212"/>
    </row>
    <row r="34" spans="2:10" ht="21" customHeight="1">
      <c r="B34" s="88" t="s">
        <v>33</v>
      </c>
      <c r="C34" s="87">
        <f aca="true" t="shared" si="5" ref="C34:H34">SUM(C26:C33)</f>
        <v>1413</v>
      </c>
      <c r="D34" s="87">
        <f t="shared" si="5"/>
        <v>31120</v>
      </c>
      <c r="E34" s="87">
        <f t="shared" si="5"/>
        <v>64</v>
      </c>
      <c r="F34" s="87">
        <f t="shared" si="5"/>
        <v>15</v>
      </c>
      <c r="G34" s="87">
        <f t="shared" si="5"/>
        <v>95</v>
      </c>
      <c r="H34" s="87">
        <f t="shared" si="5"/>
        <v>1</v>
      </c>
      <c r="I34" s="86">
        <f t="shared" si="3"/>
        <v>22.02406227883935</v>
      </c>
      <c r="J34" s="86">
        <f t="shared" si="4"/>
        <v>1.5</v>
      </c>
    </row>
    <row r="35" spans="3:13" ht="3.75" customHeight="1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3:13" ht="10.5" customHeight="1">
      <c r="C36" s="140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 ht="21" customHeight="1">
      <c r="B37" s="85" t="s">
        <v>2</v>
      </c>
      <c r="C37" s="251"/>
      <c r="D37" s="252"/>
      <c r="E37" s="252"/>
      <c r="F37" s="252"/>
      <c r="G37" s="252"/>
      <c r="H37" s="78"/>
      <c r="I37" s="78"/>
      <c r="J37" s="78"/>
      <c r="K37" s="78"/>
      <c r="L37" s="78"/>
      <c r="M37" s="78"/>
    </row>
    <row r="38" spans="2:8" ht="24" customHeight="1">
      <c r="B38" s="85" t="s">
        <v>51</v>
      </c>
      <c r="C38" s="253"/>
      <c r="D38" s="253"/>
      <c r="E38" s="253"/>
      <c r="F38" s="253"/>
      <c r="G38" s="253"/>
      <c r="H38" s="78"/>
    </row>
  </sheetData>
  <sheetProtection selectLockedCells="1"/>
  <mergeCells count="4">
    <mergeCell ref="B23:C23"/>
    <mergeCell ref="C37:G37"/>
    <mergeCell ref="C38:G38"/>
    <mergeCell ref="C8:I8"/>
  </mergeCells>
  <printOptions horizontalCentered="1" verticalCentered="1"/>
  <pageMargins left="0.3937007874015748" right="0.3937007874015748" top="0.5118110236220472" bottom="0.3937007874015748" header="0.31496062992125984" footer="0.3937007874015748"/>
  <pageSetup fitToHeight="1" fitToWidth="1" horizontalDpi="600" verticalDpi="600" orientation="portrait" paperSize="9" scale="91" r:id="rId2"/>
  <headerFooter alignWithMargins="0">
    <oddFooter>&amp;L&amp;D</oddFooter>
  </headerFooter>
  <ignoredErrors>
    <ignoredError sqref="I13:J3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256"/>
  <sheetViews>
    <sheetView showGridLines="0" tabSelected="1" zoomScale="115" zoomScaleNormal="115" zoomScalePageLayoutView="55" workbookViewId="0" topLeftCell="A1">
      <selection activeCell="G38" sqref="G38:Q38"/>
    </sheetView>
  </sheetViews>
  <sheetFormatPr defaultColWidth="9.140625" defaultRowHeight="12.75"/>
  <cols>
    <col min="1" max="1" width="2.57421875" style="6" customWidth="1"/>
    <col min="2" max="2" width="5.7109375" style="1" customWidth="1"/>
    <col min="3" max="3" width="6.00390625" style="1" customWidth="1"/>
    <col min="4" max="4" width="6.8515625" style="1" customWidth="1"/>
    <col min="5" max="5" width="7.00390625" style="1" customWidth="1"/>
    <col min="6" max="6" width="5.421875" style="1" customWidth="1"/>
    <col min="7" max="7" width="5.140625" style="1" customWidth="1"/>
    <col min="8" max="8" width="6.00390625" style="1" customWidth="1"/>
    <col min="9" max="9" width="1.8515625" style="7" customWidth="1"/>
    <col min="10" max="10" width="4.00390625" style="7" customWidth="1"/>
    <col min="11" max="11" width="5.421875" style="7" customWidth="1"/>
    <col min="12" max="12" width="6.00390625" style="7" customWidth="1"/>
    <col min="13" max="13" width="5.8515625" style="7" customWidth="1"/>
    <col min="14" max="14" width="8.421875" style="1" customWidth="1"/>
    <col min="15" max="15" width="3.00390625" style="1" customWidth="1"/>
    <col min="16" max="16" width="5.8515625" style="1" customWidth="1"/>
    <col min="17" max="17" width="2.7109375" style="1" customWidth="1"/>
    <col min="18" max="18" width="5.7109375" style="1" customWidth="1"/>
    <col min="19" max="19" width="2.57421875" style="1" customWidth="1"/>
    <col min="20" max="20" width="5.7109375" style="1" customWidth="1"/>
    <col min="21" max="21" width="2.28125" style="1" customWidth="1"/>
    <col min="22" max="23" width="3.8515625" style="1" customWidth="1"/>
    <col min="24" max="26" width="3.8515625" style="1" bestFit="1" customWidth="1"/>
    <col min="27" max="27" width="1.1484375" style="1" customWidth="1"/>
    <col min="28" max="29" width="4.28125" style="1" customWidth="1"/>
    <col min="30" max="30" width="4.421875" style="1" customWidth="1"/>
    <col min="31" max="31" width="3.8515625" style="1" customWidth="1"/>
    <col min="32" max="32" width="3.7109375" style="1" customWidth="1"/>
    <col min="33" max="33" width="2.28125" style="1" customWidth="1"/>
    <col min="34" max="34" width="3.28125" style="37" customWidth="1"/>
    <col min="35" max="35" width="3.140625" style="37" customWidth="1"/>
    <col min="36" max="37" width="11.00390625" style="37" bestFit="1" customWidth="1"/>
    <col min="38" max="16384" width="9.140625" style="1" customWidth="1"/>
  </cols>
  <sheetData>
    <row r="1" spans="1:37" s="6" customFormat="1" ht="45" customHeight="1">
      <c r="A1" s="29"/>
      <c r="B1" s="46"/>
      <c r="C1" s="46"/>
      <c r="D1" s="47"/>
      <c r="E1" s="47"/>
      <c r="F1" s="47"/>
      <c r="G1" s="47"/>
      <c r="I1" s="47"/>
      <c r="J1" s="8"/>
      <c r="K1" s="8"/>
      <c r="L1" s="8"/>
      <c r="M1" s="62" t="s">
        <v>35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59"/>
      <c r="AI1" s="59"/>
      <c r="AJ1" s="63" t="s">
        <v>6</v>
      </c>
      <c r="AK1" s="59"/>
    </row>
    <row r="2" spans="1:37" ht="40.5" customHeight="1">
      <c r="A2" s="29"/>
      <c r="B2" s="46"/>
      <c r="C2" s="46"/>
      <c r="D2" s="47"/>
      <c r="E2" s="47"/>
      <c r="F2" s="47"/>
      <c r="G2" s="47"/>
      <c r="H2" s="6"/>
      <c r="I2" s="47"/>
      <c r="J2" s="8"/>
      <c r="K2" s="8"/>
      <c r="L2" s="8"/>
      <c r="M2" s="48" t="s">
        <v>38</v>
      </c>
      <c r="N2" s="6"/>
      <c r="O2" s="6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34"/>
      <c r="AI2" s="34"/>
      <c r="AJ2" s="34"/>
      <c r="AK2" s="34"/>
    </row>
    <row r="3" spans="1:37" s="6" customFormat="1" ht="34.5" customHeight="1">
      <c r="A3" s="29"/>
      <c r="B3" s="30"/>
      <c r="C3" s="30"/>
      <c r="D3" s="2"/>
      <c r="E3" s="2"/>
      <c r="F3" s="2"/>
      <c r="G3" s="2"/>
      <c r="H3" s="2"/>
      <c r="J3" s="16"/>
      <c r="K3" s="16"/>
      <c r="L3" s="16"/>
      <c r="M3" s="27" t="s">
        <v>64</v>
      </c>
      <c r="N3" s="5"/>
      <c r="O3" s="5"/>
      <c r="P3" s="28"/>
      <c r="Q3" s="28"/>
      <c r="R3" s="28"/>
      <c r="S3" s="28"/>
      <c r="T3" s="28"/>
      <c r="U3" s="28"/>
      <c r="V3" s="28"/>
      <c r="W3" s="28"/>
      <c r="X3" s="28"/>
      <c r="Y3" s="28"/>
      <c r="Z3" s="16"/>
      <c r="AA3" s="16"/>
      <c r="AB3" s="16"/>
      <c r="AC3" s="16"/>
      <c r="AD3" s="16"/>
      <c r="AE3" s="16"/>
      <c r="AF3" s="16"/>
      <c r="AG3" s="16"/>
      <c r="AH3" s="35"/>
      <c r="AI3" s="35"/>
      <c r="AJ3" s="35"/>
      <c r="AK3" s="35"/>
    </row>
    <row r="4" spans="1:37" s="6" customFormat="1" ht="24.75" customHeight="1">
      <c r="A4" s="230"/>
      <c r="B4" s="5"/>
      <c r="C4" s="207"/>
      <c r="D4" s="207"/>
      <c r="E4" s="207"/>
      <c r="F4" s="207"/>
      <c r="G4" s="198">
        <f>IF(tilasto!$C$4=0,"",tilasto!$C$4)</f>
      </c>
      <c r="H4" s="146"/>
      <c r="I4" s="5"/>
      <c r="J4" s="25"/>
      <c r="K4" s="25"/>
      <c r="L4" s="25"/>
      <c r="M4" s="25"/>
      <c r="N4" s="207"/>
      <c r="O4" s="301"/>
      <c r="P4" s="302"/>
      <c r="Q4" s="20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31"/>
      <c r="AI4" s="36"/>
      <c r="AJ4" s="36"/>
      <c r="AK4" s="36"/>
    </row>
    <row r="5" spans="1:37" s="6" customFormat="1" ht="24.75" customHeight="1">
      <c r="A5" s="230"/>
      <c r="B5" s="5"/>
      <c r="C5" s="235"/>
      <c r="D5" s="235"/>
      <c r="E5" s="236" t="s">
        <v>101</v>
      </c>
      <c r="F5" s="207"/>
      <c r="G5" s="198"/>
      <c r="H5" s="146"/>
      <c r="I5" s="5"/>
      <c r="J5" s="26"/>
      <c r="K5" s="26"/>
      <c r="L5" s="207"/>
      <c r="M5" s="26"/>
      <c r="N5" s="144"/>
      <c r="O5" s="237"/>
      <c r="P5" s="31"/>
      <c r="Q5" s="31"/>
      <c r="R5" s="306" t="s">
        <v>14</v>
      </c>
      <c r="S5" s="307"/>
      <c r="T5" s="308"/>
      <c r="U5" s="304">
        <f>IF(tilasto!$I$5=0,"",tilasto!$I$5)</f>
        <v>4</v>
      </c>
      <c r="V5" s="30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231"/>
      <c r="AI5" s="36"/>
      <c r="AJ5" s="36"/>
      <c r="AK5" s="36"/>
    </row>
    <row r="6" spans="1:34" ht="19.5" customHeight="1">
      <c r="A6" s="230"/>
      <c r="B6" s="5"/>
      <c r="C6" s="5"/>
      <c r="D6" s="5"/>
      <c r="E6" s="5"/>
      <c r="F6" s="5"/>
      <c r="G6" s="5"/>
      <c r="H6" s="5"/>
      <c r="I6" s="225"/>
      <c r="J6" s="225"/>
      <c r="K6" s="225"/>
      <c r="L6" s="225"/>
      <c r="M6" s="22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32"/>
    </row>
    <row r="7" spans="1:37" s="3" customFormat="1" ht="27.75" customHeight="1">
      <c r="A7" s="230"/>
      <c r="B7" s="238"/>
      <c r="C7" s="239"/>
      <c r="D7" s="239"/>
      <c r="E7" s="235" t="s">
        <v>37</v>
      </c>
      <c r="F7" s="309" t="str">
        <f>IF(tilasto!$C$8=0,"",tilasto!$C$8)</f>
        <v>Shamrock Vantaa</v>
      </c>
      <c r="G7" s="310"/>
      <c r="H7" s="310"/>
      <c r="I7" s="310"/>
      <c r="J7" s="310"/>
      <c r="K7" s="310"/>
      <c r="L7" s="310"/>
      <c r="M7" s="310"/>
      <c r="N7" s="240"/>
      <c r="O7" s="5"/>
      <c r="P7" s="5"/>
      <c r="Q7" s="5"/>
      <c r="R7" s="235" t="s">
        <v>11</v>
      </c>
      <c r="S7" s="303">
        <f>IF(tilasto!$C$9=0,"",tilasto!$C$9)</f>
        <v>14</v>
      </c>
      <c r="T7" s="303"/>
      <c r="U7" s="241" t="s">
        <v>12</v>
      </c>
      <c r="V7" s="303">
        <f>IF(tilasto!$E$9=0,"",tilasto!$E$9)</f>
        <v>12</v>
      </c>
      <c r="W7" s="303"/>
      <c r="X7" s="241" t="s">
        <v>12</v>
      </c>
      <c r="Y7" s="303">
        <f>IF(tilasto!$G$9=0,"",tilasto!$G$9)</f>
        <v>2019</v>
      </c>
      <c r="Z7" s="311"/>
      <c r="AA7" s="311"/>
      <c r="AB7" s="311"/>
      <c r="AC7" s="242"/>
      <c r="AD7" s="242"/>
      <c r="AE7" s="242"/>
      <c r="AF7" s="242"/>
      <c r="AG7" s="5"/>
      <c r="AH7" s="232"/>
      <c r="AI7" s="37"/>
      <c r="AJ7" s="37"/>
      <c r="AK7" s="37"/>
    </row>
    <row r="8" spans="1:45" s="4" customFormat="1" ht="42" customHeight="1">
      <c r="A8" s="233"/>
      <c r="B8" s="295" t="str">
        <f>IF(tilasto!B10=0,"",tilasto!B10)</f>
        <v>Haku-Tikka 1</v>
      </c>
      <c r="C8" s="296"/>
      <c r="D8" s="296"/>
      <c r="E8" s="296"/>
      <c r="F8" s="296"/>
      <c r="G8" s="296"/>
      <c r="H8" s="296"/>
      <c r="I8" s="296"/>
      <c r="J8" s="296"/>
      <c r="K8" s="297"/>
      <c r="L8" s="297"/>
      <c r="M8" s="297"/>
      <c r="N8" s="240"/>
      <c r="O8" s="295" t="str">
        <f>IF(tilasto!B23=0,"",tilasto!B23)</f>
        <v>Grönan DC 1</v>
      </c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43"/>
      <c r="AH8" s="234"/>
      <c r="AI8" s="38"/>
      <c r="AJ8" s="38"/>
      <c r="AK8" s="38"/>
      <c r="AL8" s="175"/>
      <c r="AM8" s="175"/>
      <c r="AN8" s="176"/>
      <c r="AO8" s="169" t="s">
        <v>56</v>
      </c>
      <c r="AP8" s="169"/>
      <c r="AQ8" s="169"/>
      <c r="AR8" s="169" t="s">
        <v>36</v>
      </c>
      <c r="AS8" s="169"/>
    </row>
    <row r="9" spans="1:45" s="4" customFormat="1" ht="15" customHeight="1">
      <c r="A9" s="5"/>
      <c r="B9" s="6" t="s">
        <v>52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 t="s">
        <v>36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9"/>
      <c r="AI9" s="39"/>
      <c r="AJ9" s="39"/>
      <c r="AK9" s="39"/>
      <c r="AL9" s="175"/>
      <c r="AM9" s="175"/>
      <c r="AN9" s="176"/>
      <c r="AO9" s="169" t="str">
        <f>IF(tilasto!B13=0,"",tilasto!B13)</f>
        <v>Jari Snellman</v>
      </c>
      <c r="AP9" s="169"/>
      <c r="AQ9" s="169"/>
      <c r="AR9" s="169" t="str">
        <f>IF(tilasto!B26=0,"",tilasto!B26)</f>
        <v>Matti Ek</v>
      </c>
      <c r="AS9" s="169"/>
    </row>
    <row r="10" spans="1:45" ht="15.75" customHeight="1">
      <c r="A10" s="5"/>
      <c r="B10" s="5"/>
      <c r="C10" s="5"/>
      <c r="D10" s="5"/>
      <c r="E10" s="5"/>
      <c r="F10" s="5"/>
      <c r="G10" s="5"/>
      <c r="H10" s="33"/>
      <c r="I10" s="5"/>
      <c r="J10" s="8"/>
      <c r="K10" s="8"/>
      <c r="L10" s="8"/>
      <c r="M10" s="203"/>
      <c r="N10" s="3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98"/>
      <c r="AG10" s="299"/>
      <c r="AH10" s="39"/>
      <c r="AI10" s="39"/>
      <c r="AJ10" s="39"/>
      <c r="AK10" s="39"/>
      <c r="AL10" s="177"/>
      <c r="AM10" s="177"/>
      <c r="AN10" s="178"/>
      <c r="AO10" s="169" t="str">
        <f>IF(tilasto!B14=0,"",tilasto!B14)</f>
        <v>J-P Koukonen</v>
      </c>
      <c r="AP10" s="170"/>
      <c r="AQ10" s="170"/>
      <c r="AR10" s="169" t="str">
        <f>IF(tilasto!B27=0,"",tilasto!B27)</f>
        <v>Sami Högström</v>
      </c>
      <c r="AS10" s="170"/>
    </row>
    <row r="11" spans="2:45" ht="14.25" customHeight="1"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6"/>
      <c r="N11" s="5"/>
      <c r="O11" s="6"/>
      <c r="P11" s="6"/>
      <c r="Q11" s="6"/>
      <c r="R11" s="36"/>
      <c r="S11" s="6"/>
      <c r="T11" s="3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L11" s="24"/>
      <c r="AM11" s="24"/>
      <c r="AN11" s="170"/>
      <c r="AO11" s="169">
        <f>IF(tilasto!B20=0,"",tilasto!B20)</f>
      </c>
      <c r="AP11" s="170"/>
      <c r="AQ11" s="170"/>
      <c r="AR11" s="169">
        <f>IF(tilasto!B33=0,"",tilasto!B33)</f>
      </c>
      <c r="AS11" s="170"/>
    </row>
    <row r="12" spans="2:45" ht="14.25" customHeight="1">
      <c r="B12" s="6"/>
      <c r="C12" s="6"/>
      <c r="D12" s="6"/>
      <c r="E12" s="6"/>
      <c r="F12" s="6"/>
      <c r="G12" s="6"/>
      <c r="H12" s="6" t="s">
        <v>100</v>
      </c>
      <c r="I12" s="8"/>
      <c r="J12" s="8"/>
      <c r="K12" s="8"/>
      <c r="L12" s="8"/>
      <c r="M12" s="8"/>
      <c r="N12" s="6"/>
      <c r="O12" s="6"/>
      <c r="P12" s="6" t="s">
        <v>100</v>
      </c>
      <c r="Q12" s="15"/>
      <c r="S12" s="15" t="s">
        <v>4</v>
      </c>
      <c r="T12" s="15"/>
      <c r="U12" s="21"/>
      <c r="V12" s="21"/>
      <c r="W12" s="21"/>
      <c r="X12" s="21"/>
      <c r="Y12" s="21"/>
      <c r="Z12" s="21"/>
      <c r="AA12" s="15"/>
      <c r="AB12" s="283"/>
      <c r="AC12" s="283"/>
      <c r="AD12" s="283"/>
      <c r="AE12" s="284"/>
      <c r="AF12" s="284"/>
      <c r="AG12" s="284"/>
      <c r="AH12" s="23"/>
      <c r="AI12" s="23"/>
      <c r="AJ12" s="23"/>
      <c r="AL12" s="177"/>
      <c r="AM12" s="177"/>
      <c r="AN12" s="178"/>
      <c r="AO12" s="170"/>
      <c r="AP12" s="170"/>
      <c r="AQ12" s="170"/>
      <c r="AR12" s="170"/>
      <c r="AS12" s="170"/>
    </row>
    <row r="13" spans="1:45" ht="30" customHeight="1">
      <c r="A13" s="213" t="s">
        <v>6</v>
      </c>
      <c r="B13" s="214" t="s">
        <v>65</v>
      </c>
      <c r="C13" s="267" t="str">
        <f>IF(tilasto!B13=0,"",tilasto!B13)</f>
        <v>Jari Snellman</v>
      </c>
      <c r="D13" s="267"/>
      <c r="E13" s="267"/>
      <c r="F13" s="267"/>
      <c r="G13" s="267"/>
      <c r="H13" s="247">
        <f>IF(C53=0,"",SUM(E53:E57)/SUM(C53:C57))</f>
        <v>18.604938271604937</v>
      </c>
      <c r="I13" s="137" t="s">
        <v>7</v>
      </c>
      <c r="J13" s="267" t="str">
        <f>IF(tilasto!B27=0,"",tilasto!B27)</f>
        <v>Sami Högström</v>
      </c>
      <c r="K13" s="267"/>
      <c r="L13" s="267"/>
      <c r="M13" s="267"/>
      <c r="N13" s="267"/>
      <c r="O13" s="268"/>
      <c r="P13" s="247">
        <f>IF(L53=0,"",SUM(N53:N57)/SUM(L53:L57))</f>
        <v>24.24390243902439</v>
      </c>
      <c r="Q13" s="92"/>
      <c r="R13" s="208">
        <f aca="true" t="shared" si="0" ref="R13:R28">IF(C13="","",COUNT(V13:Z13))</f>
        <v>1</v>
      </c>
      <c r="S13" s="216" t="s">
        <v>7</v>
      </c>
      <c r="T13" s="208">
        <f aca="true" t="shared" si="1" ref="T13:T28">IF(J13&lt;&gt;"",COUNT(AB13:AF13),"")</f>
        <v>3</v>
      </c>
      <c r="U13" s="18" t="s">
        <v>9</v>
      </c>
      <c r="V13" s="148">
        <f>IF(E53=501,C53,IF(AI13="l",1,""))</f>
        <v>30</v>
      </c>
      <c r="W13" s="148">
        <f>IF(E54=501,C54,IF(AI13="l",1,""))</f>
      </c>
      <c r="X13" s="148">
        <f>IF(E55=501,C55,IF(AI13="l",1,""))</f>
      </c>
      <c r="Y13" s="148">
        <f>IF(E56=501,C56,IF(AI13="l",1,""))</f>
      </c>
      <c r="Z13" s="148">
        <f>IF(E57=501,C57,"")</f>
      </c>
      <c r="AA13" s="139" t="s">
        <v>7</v>
      </c>
      <c r="AB13" s="148">
        <f>IF(N53=501,L53,IF(AH13="l",1,""))</f>
      </c>
      <c r="AC13" s="148">
        <f>IF(N54=501,L54,IF(AH13="l",1,""))</f>
        <v>17</v>
      </c>
      <c r="AD13" s="148">
        <f>IF(N55=501,L55,IF(AH13="l",1,""))</f>
        <v>18</v>
      </c>
      <c r="AE13" s="148">
        <f>IF(N56=501,L56,IF(AH13="l",1,""))</f>
        <v>20</v>
      </c>
      <c r="AF13" s="148">
        <f>IF(N57=501,L57,"")</f>
      </c>
      <c r="AG13" s="19" t="s">
        <v>10</v>
      </c>
      <c r="AH13" s="217">
        <f>H51</f>
        <v>0</v>
      </c>
      <c r="AI13" s="132">
        <f>I51</f>
        <v>0</v>
      </c>
      <c r="AJ13" s="36" t="str">
        <f>IF(C13&lt;&gt;"",IF(J13&lt;&gt;"","Ok","-"),"-")</f>
        <v>Ok</v>
      </c>
      <c r="AK13" s="37" t="str">
        <f aca="true" t="shared" si="2" ref="AK13:AK28">IF(AND(AJ13="ok",R13&lt;3),IF(AND(AJ13="ok",T13&lt;3),"ei pelitietoja","-"),"-")</f>
        <v>-</v>
      </c>
      <c r="AL13" s="177"/>
      <c r="AM13" s="177"/>
      <c r="AN13" s="177"/>
      <c r="AO13" s="177"/>
      <c r="AP13" s="177"/>
      <c r="AQ13" s="177"/>
      <c r="AR13" s="177"/>
      <c r="AS13" s="177"/>
    </row>
    <row r="14" spans="1:45" ht="30" customHeight="1">
      <c r="A14" s="213"/>
      <c r="B14" s="214" t="s">
        <v>66</v>
      </c>
      <c r="C14" s="255" t="str">
        <f>IF(tilasto!B14=0,"",tilasto!B14)</f>
        <v>J-P Koukonen</v>
      </c>
      <c r="D14" s="255"/>
      <c r="E14" s="255"/>
      <c r="F14" s="255"/>
      <c r="G14" s="255"/>
      <c r="H14" s="247">
        <f>IF(C63=0,"",SUM(E63:E67)/SUM(C63:C67))</f>
        <v>21.46969696969697</v>
      </c>
      <c r="I14" s="137" t="s">
        <v>7</v>
      </c>
      <c r="J14" s="267" t="str">
        <f>IF(tilasto!B26=0,"",tilasto!B26)</f>
        <v>Matti Ek</v>
      </c>
      <c r="K14" s="267"/>
      <c r="L14" s="267"/>
      <c r="M14" s="267"/>
      <c r="N14" s="267"/>
      <c r="O14" s="268"/>
      <c r="P14" s="247">
        <f>IF(L63=0,"",SUM(N63:N67)/SUM(L63:L67))</f>
        <v>21.169014084507044</v>
      </c>
      <c r="Q14" s="92"/>
      <c r="R14" s="208">
        <f t="shared" si="0"/>
        <v>0</v>
      </c>
      <c r="S14" s="216" t="s">
        <v>7</v>
      </c>
      <c r="T14" s="208">
        <f t="shared" si="1"/>
        <v>3</v>
      </c>
      <c r="U14" s="18" t="s">
        <v>9</v>
      </c>
      <c r="V14" s="148">
        <f>IF(E63=501,C63,IF(AI14="l",1,""))</f>
      </c>
      <c r="W14" s="148">
        <f>IF(E64=501,C64,IF(AI14="l",1,""))</f>
      </c>
      <c r="X14" s="148">
        <f>IF(E65=501,C65,IF(AI14="l",1,""))</f>
      </c>
      <c r="Y14" s="148">
        <f>IF(E66=501,C66,IF(AI14="l",1,""))</f>
      </c>
      <c r="Z14" s="148">
        <f>IF(E67=501,C67,"")</f>
      </c>
      <c r="AA14" s="139" t="s">
        <v>7</v>
      </c>
      <c r="AB14" s="148">
        <f>IF(N63=501,L63,IF(AH14="l",1,""))</f>
        <v>24</v>
      </c>
      <c r="AC14" s="148">
        <f>IF(N64=501,L64,IF(AH14="l",1,""))</f>
        <v>24</v>
      </c>
      <c r="AD14" s="148">
        <f>IF(N65=501,L65,IF(AH14="l",1,""))</f>
        <v>23</v>
      </c>
      <c r="AE14" s="148">
        <f>IF(N66=501,L66,IF(AH14="l",1,""))</f>
      </c>
      <c r="AF14" s="148">
        <f>IF(N67=501,L67,"")</f>
      </c>
      <c r="AG14" s="19" t="s">
        <v>10</v>
      </c>
      <c r="AH14" s="217">
        <f>H61</f>
        <v>0</v>
      </c>
      <c r="AI14" s="132">
        <f>I61</f>
        <v>0</v>
      </c>
      <c r="AJ14" s="36" t="str">
        <f aca="true" t="shared" si="3" ref="AJ14:AJ28">IF(C14&lt;&gt;"",IF(J14&lt;&gt;"","Ok","-"),"-")</f>
        <v>Ok</v>
      </c>
      <c r="AK14" s="37" t="str">
        <f t="shared" si="2"/>
        <v>-</v>
      </c>
      <c r="AL14" s="177"/>
      <c r="AM14" s="177"/>
      <c r="AN14" s="177"/>
      <c r="AO14" s="177"/>
      <c r="AP14" s="177"/>
      <c r="AQ14" s="177"/>
      <c r="AR14" s="177"/>
      <c r="AS14" s="177"/>
    </row>
    <row r="15" spans="1:37" ht="30" customHeight="1">
      <c r="A15" s="213" t="s">
        <v>6</v>
      </c>
      <c r="B15" s="214" t="s">
        <v>67</v>
      </c>
      <c r="C15" s="255" t="str">
        <f>IF(tilasto!B15=0,"",tilasto!B15)</f>
        <v>Toni Haatanen</v>
      </c>
      <c r="D15" s="255"/>
      <c r="E15" s="255"/>
      <c r="F15" s="255"/>
      <c r="G15" s="255"/>
      <c r="H15" s="247">
        <f>IF(C73=0,"",SUM(E73:E77)/SUM(C73:C77))</f>
        <v>19.149122807017545</v>
      </c>
      <c r="I15" s="137" t="s">
        <v>7</v>
      </c>
      <c r="J15" s="267" t="str">
        <f>IF(tilasto!B29=0,"",tilasto!B29)</f>
        <v>Tomi Kinnunen</v>
      </c>
      <c r="K15" s="267"/>
      <c r="L15" s="267"/>
      <c r="M15" s="267"/>
      <c r="N15" s="267"/>
      <c r="O15" s="268"/>
      <c r="P15" s="247">
        <f>IF(L73=0,"",SUM(N73:N77)/SUM(L73:L77))</f>
        <v>21.81981981981982</v>
      </c>
      <c r="Q15" s="92"/>
      <c r="R15" s="208">
        <f t="shared" si="0"/>
        <v>3</v>
      </c>
      <c r="S15" s="216" t="s">
        <v>7</v>
      </c>
      <c r="T15" s="208">
        <f t="shared" si="1"/>
        <v>2</v>
      </c>
      <c r="U15" s="18" t="s">
        <v>9</v>
      </c>
      <c r="V15" s="148">
        <f>IF(E73=501,C73,IF(AI15="l",1,""))</f>
        <v>23</v>
      </c>
      <c r="W15" s="148">
        <f>IF(E74=501,C74,IF(AI15="l",1,""))</f>
      </c>
      <c r="X15" s="148">
        <f>IF(E75=501,C75,IF(AI15="l",1,""))</f>
        <v>26</v>
      </c>
      <c r="Y15" s="148">
        <f>IF(E76=501,C76,IF(AI15="l",1,""))</f>
      </c>
      <c r="Z15" s="148">
        <f>IF(E77=501,C77,"")</f>
        <v>23</v>
      </c>
      <c r="AA15" s="139" t="s">
        <v>7</v>
      </c>
      <c r="AB15" s="148">
        <f>IF(N73=501,L73,IF(AH15="l",1,""))</f>
      </c>
      <c r="AC15" s="148">
        <f>IF(N74=501,L74,IF(AH15="l",1,""))</f>
        <v>19</v>
      </c>
      <c r="AD15" s="148">
        <f>IF(N75=501,L75,IF(AH15="l",1,""))</f>
      </c>
      <c r="AE15" s="148">
        <f>IF(N76=501,L76,IF(AH15="l",1,""))</f>
        <v>26</v>
      </c>
      <c r="AF15" s="148">
        <f>IF(N77=501,L77,"")</f>
      </c>
      <c r="AG15" s="19" t="s">
        <v>10</v>
      </c>
      <c r="AH15" s="217">
        <f>H71</f>
        <v>0</v>
      </c>
      <c r="AI15" s="132">
        <f>I71</f>
        <v>0</v>
      </c>
      <c r="AJ15" s="36" t="str">
        <f t="shared" si="3"/>
        <v>Ok</v>
      </c>
      <c r="AK15" s="37" t="str">
        <f t="shared" si="2"/>
        <v>-</v>
      </c>
    </row>
    <row r="16" spans="1:37" ht="30" customHeight="1">
      <c r="A16" s="213"/>
      <c r="B16" s="214" t="s">
        <v>68</v>
      </c>
      <c r="C16" s="255" t="str">
        <f>IF(tilasto!B16=0,"",tilasto!B16)</f>
        <v>Jyrki Hosio</v>
      </c>
      <c r="D16" s="255"/>
      <c r="E16" s="255"/>
      <c r="F16" s="255"/>
      <c r="G16" s="255"/>
      <c r="H16" s="247">
        <f>IF(C83=0,"",SUM(E83:E87)/SUM(C83:C87))</f>
        <v>19.75</v>
      </c>
      <c r="I16" s="137" t="s">
        <v>7</v>
      </c>
      <c r="J16" s="267" t="str">
        <f>IF(tilasto!B28=0,"",tilasto!B28)</f>
        <v>Peter Selenius</v>
      </c>
      <c r="K16" s="267"/>
      <c r="L16" s="267"/>
      <c r="M16" s="267"/>
      <c r="N16" s="267"/>
      <c r="O16" s="268"/>
      <c r="P16" s="247">
        <f>IF(L83=0,"",SUM(N83:N87)/SUM(L83:L87))</f>
        <v>21.49438202247191</v>
      </c>
      <c r="Q16" s="92"/>
      <c r="R16" s="208">
        <f t="shared" si="0"/>
        <v>1</v>
      </c>
      <c r="S16" s="216" t="s">
        <v>7</v>
      </c>
      <c r="T16" s="208">
        <f t="shared" si="1"/>
        <v>3</v>
      </c>
      <c r="U16" s="18" t="s">
        <v>9</v>
      </c>
      <c r="V16" s="148">
        <f>IF(E83=501,C83,IF(AI16="l",1,""))</f>
      </c>
      <c r="W16" s="148">
        <f>IF(E84=501,C84,IF(AI16="l",1,""))</f>
        <v>22</v>
      </c>
      <c r="X16" s="148">
        <f>IF(E85=501,C85,IF(AI16="l",1,""))</f>
      </c>
      <c r="Y16" s="148">
        <f>IF(E86=501,C86,IF(AI16="l",1,""))</f>
      </c>
      <c r="Z16" s="148">
        <f>IF(E87=501,C87,"")</f>
      </c>
      <c r="AA16" s="139" t="s">
        <v>7</v>
      </c>
      <c r="AB16" s="148">
        <f>IF(N83=501,L83,IF(AH16="l",1,""))</f>
        <v>25</v>
      </c>
      <c r="AC16" s="148">
        <f>IF(N84=501,L84,IF(AH16="l",1,""))</f>
      </c>
      <c r="AD16" s="148">
        <f>IF(N85=501,L85,IF(AH16="l",1,""))</f>
        <v>23</v>
      </c>
      <c r="AE16" s="148">
        <f>IF(N86=501,L86,IF(AH16="l",1,""))</f>
        <v>20</v>
      </c>
      <c r="AF16" s="148">
        <f>IF(N87=501,L87,"")</f>
      </c>
      <c r="AG16" s="19" t="s">
        <v>10</v>
      </c>
      <c r="AH16" s="217">
        <f>H81</f>
        <v>0</v>
      </c>
      <c r="AI16" s="132">
        <f>I81</f>
        <v>0</v>
      </c>
      <c r="AJ16" s="36" t="str">
        <f t="shared" si="3"/>
        <v>Ok</v>
      </c>
      <c r="AK16" s="37" t="str">
        <f t="shared" si="2"/>
        <v>-</v>
      </c>
    </row>
    <row r="17" spans="1:37" ht="30" customHeight="1">
      <c r="A17" s="213" t="s">
        <v>6</v>
      </c>
      <c r="B17" s="214" t="s">
        <v>69</v>
      </c>
      <c r="C17" s="255" t="str">
        <f>IF(tilasto!B14=0,"",tilasto!B14)</f>
        <v>J-P Koukonen</v>
      </c>
      <c r="D17" s="255"/>
      <c r="E17" s="255"/>
      <c r="F17" s="255"/>
      <c r="G17" s="255"/>
      <c r="H17" s="247">
        <f>IF(C93=0,"",SUM(E93:E97)/SUM(C93:C97))</f>
        <v>15.648148148148149</v>
      </c>
      <c r="I17" s="137" t="s">
        <v>7</v>
      </c>
      <c r="J17" s="267" t="str">
        <f>IF(tilasto!B27=0,"",tilasto!B27)</f>
        <v>Sami Högström</v>
      </c>
      <c r="K17" s="267"/>
      <c r="L17" s="267"/>
      <c r="M17" s="267"/>
      <c r="N17" s="267"/>
      <c r="O17" s="268"/>
      <c r="P17" s="247">
        <f>IF(L93=0,"",SUM(N93:N97)/SUM(L93:L97))</f>
        <v>27.833333333333332</v>
      </c>
      <c r="Q17" s="92"/>
      <c r="R17" s="208">
        <f t="shared" si="0"/>
        <v>0</v>
      </c>
      <c r="S17" s="216" t="s">
        <v>7</v>
      </c>
      <c r="T17" s="208">
        <f t="shared" si="1"/>
        <v>3</v>
      </c>
      <c r="U17" s="18" t="s">
        <v>9</v>
      </c>
      <c r="V17" s="148">
        <f>IF(E93=501,C93,IF(AI17="l",1,""))</f>
      </c>
      <c r="W17" s="148">
        <f>IF(E94=501,C94,IF(AI17="l",1,""))</f>
      </c>
      <c r="X17" s="148">
        <f>IF(E95=501,C95,IF(AI17="l",1,""))</f>
      </c>
      <c r="Y17" s="148">
        <f>IF(E96=501,C96,IF(AI17="l",1,""))</f>
      </c>
      <c r="Z17" s="148">
        <f>IF(E97=501,C97,"")</f>
      </c>
      <c r="AA17" s="139" t="s">
        <v>7</v>
      </c>
      <c r="AB17" s="148">
        <f>IF(N93=501,L93,IF(AH17="l",1,""))</f>
        <v>15</v>
      </c>
      <c r="AC17" s="148">
        <f>IF(N94=501,L94,IF(AH17="l",1,""))</f>
        <v>20</v>
      </c>
      <c r="AD17" s="148">
        <f>IF(N95=501,L95,IF(AH17="l",1,""))</f>
        <v>19</v>
      </c>
      <c r="AE17" s="148">
        <f>IF(N96=501,L96,IF(AH17="l",1,""))</f>
      </c>
      <c r="AF17" s="148">
        <f>IF(N97=501,L97,"")</f>
      </c>
      <c r="AG17" s="19" t="s">
        <v>10</v>
      </c>
      <c r="AH17" s="217">
        <f>H91</f>
        <v>0</v>
      </c>
      <c r="AI17" s="132">
        <f>I91</f>
        <v>0</v>
      </c>
      <c r="AJ17" s="36" t="str">
        <f t="shared" si="3"/>
        <v>Ok</v>
      </c>
      <c r="AK17" s="37" t="str">
        <f t="shared" si="2"/>
        <v>-</v>
      </c>
    </row>
    <row r="18" spans="1:37" ht="30" customHeight="1">
      <c r="A18" s="213"/>
      <c r="B18" s="214" t="s">
        <v>70</v>
      </c>
      <c r="C18" s="255" t="str">
        <f>IF(tilasto!B13=0,"",tilasto!B13)</f>
        <v>Jari Snellman</v>
      </c>
      <c r="D18" s="255"/>
      <c r="E18" s="255"/>
      <c r="F18" s="255"/>
      <c r="G18" s="255"/>
      <c r="H18" s="247">
        <f>IF(C103=0,"",SUM(E103:E107)/SUM(C103:C107))</f>
        <v>20.931623931623932</v>
      </c>
      <c r="I18" s="137" t="s">
        <v>7</v>
      </c>
      <c r="J18" s="267" t="str">
        <f>IF(tilasto!B29=0,"",tilasto!B29)</f>
        <v>Tomi Kinnunen</v>
      </c>
      <c r="K18" s="267"/>
      <c r="L18" s="267"/>
      <c r="M18" s="267"/>
      <c r="N18" s="267"/>
      <c r="O18" s="268"/>
      <c r="P18" s="247">
        <f>IF(L103=0,"",SUM(N103:N107)/SUM(L103:L107))</f>
        <v>19.892561983471076</v>
      </c>
      <c r="Q18" s="92"/>
      <c r="R18" s="208">
        <f t="shared" si="0"/>
        <v>2</v>
      </c>
      <c r="S18" s="216" t="s">
        <v>7</v>
      </c>
      <c r="T18" s="208">
        <f t="shared" si="1"/>
        <v>3</v>
      </c>
      <c r="U18" s="18" t="s">
        <v>9</v>
      </c>
      <c r="V18" s="148">
        <f>IF(E103=501,C103,IF(AI18="l",1,""))</f>
        <v>25</v>
      </c>
      <c r="W18" s="148">
        <f>IF(E104=501,C104,IF(AI18="l",1,""))</f>
      </c>
      <c r="X18" s="148">
        <f>IF(E105=501,C105,IF(AI18="l",1,""))</f>
        <v>20</v>
      </c>
      <c r="Y18" s="148">
        <f>IF(E106=501,C106,IF(AI18="l",1,""))</f>
      </c>
      <c r="Z18" s="148">
        <f>IF(E107=501,C107,"")</f>
      </c>
      <c r="AA18" s="139" t="s">
        <v>7</v>
      </c>
      <c r="AB18" s="148">
        <f>IF(N103=501,L103,IF(AH18="l",1,""))</f>
      </c>
      <c r="AC18" s="148">
        <f>IF(N104=501,L104,IF(AH18="l",1,""))</f>
        <v>24</v>
      </c>
      <c r="AD18" s="148">
        <f>IF(N105=501,L105,IF(AH18="l",1,""))</f>
      </c>
      <c r="AE18" s="148">
        <f>IF(N106=501,L106,IF(AH18="l",1,""))</f>
        <v>28</v>
      </c>
      <c r="AF18" s="148">
        <f>IF(N107=501,L107,"")</f>
        <v>21</v>
      </c>
      <c r="AG18" s="19" t="s">
        <v>10</v>
      </c>
      <c r="AH18" s="217">
        <f>H101</f>
        <v>0</v>
      </c>
      <c r="AI18" s="132">
        <f>I101</f>
        <v>0</v>
      </c>
      <c r="AJ18" s="36" t="str">
        <f t="shared" si="3"/>
        <v>Ok</v>
      </c>
      <c r="AK18" s="37" t="str">
        <f t="shared" si="2"/>
        <v>-</v>
      </c>
    </row>
    <row r="19" spans="1:37" ht="30" customHeight="1">
      <c r="A19" s="213" t="s">
        <v>6</v>
      </c>
      <c r="B19" s="214" t="s">
        <v>71</v>
      </c>
      <c r="C19" s="255" t="str">
        <f>IF(tilasto!B16=0,"",tilasto!B16)</f>
        <v>Jyrki Hosio</v>
      </c>
      <c r="D19" s="255"/>
      <c r="E19" s="255"/>
      <c r="F19" s="255"/>
      <c r="G19" s="255"/>
      <c r="H19" s="247">
        <f>IF(C113=0,"",SUM(E113:E117)/SUM(C113:C117))</f>
        <v>15.837837837837839</v>
      </c>
      <c r="I19" s="137" t="s">
        <v>7</v>
      </c>
      <c r="J19" s="267" t="str">
        <f>IF(tilasto!B26=0,"",tilasto!B26)</f>
        <v>Matti Ek</v>
      </c>
      <c r="K19" s="267"/>
      <c r="L19" s="267"/>
      <c r="M19" s="267"/>
      <c r="N19" s="267"/>
      <c r="O19" s="268"/>
      <c r="P19" s="247">
        <f>IF(L113=0,"",SUM(N113:N117)/SUM(L113:L117))</f>
        <v>18.71698113207547</v>
      </c>
      <c r="Q19" s="92"/>
      <c r="R19" s="208">
        <f t="shared" si="0"/>
        <v>1</v>
      </c>
      <c r="S19" s="216" t="s">
        <v>7</v>
      </c>
      <c r="T19" s="208">
        <f t="shared" si="1"/>
        <v>3</v>
      </c>
      <c r="U19" s="18" t="s">
        <v>9</v>
      </c>
      <c r="V19" s="148">
        <f>IF(E113=501,C113,IF(AI19="l",1,""))</f>
      </c>
      <c r="W19" s="148">
        <f>IF(E114=501,C114,IF(AI19="l",1,""))</f>
        <v>30</v>
      </c>
      <c r="X19" s="148">
        <f>IF(E115=501,C115,IF(AI19="l",1,""))</f>
      </c>
      <c r="Y19" s="148">
        <f>IF(E116=501,C116,IF(AI19="l",1,""))</f>
      </c>
      <c r="Z19" s="148">
        <f>IF(E117=501,C117,"")</f>
      </c>
      <c r="AA19" s="139" t="s">
        <v>7</v>
      </c>
      <c r="AB19" s="148">
        <f>IF(N113=501,L113,IF(AH19="l",1,""))</f>
        <v>27</v>
      </c>
      <c r="AC19" s="148">
        <f>IF(N114=501,L114,IF(AH19="l",1,""))</f>
      </c>
      <c r="AD19" s="148">
        <f>IF(N115=501,L115,IF(AH19="l",1,""))</f>
        <v>27</v>
      </c>
      <c r="AE19" s="148">
        <f>IF(N116=501,L116,IF(AH19="l",1,""))</f>
        <v>22</v>
      </c>
      <c r="AF19" s="148">
        <f>IF(N117=501,L117,"")</f>
      </c>
      <c r="AG19" s="19" t="s">
        <v>10</v>
      </c>
      <c r="AH19" s="217">
        <f>H111</f>
        <v>0</v>
      </c>
      <c r="AI19" s="132">
        <f>I111</f>
        <v>0</v>
      </c>
      <c r="AJ19" s="36" t="str">
        <f t="shared" si="3"/>
        <v>Ok</v>
      </c>
      <c r="AK19" s="37" t="str">
        <f t="shared" si="2"/>
        <v>-</v>
      </c>
    </row>
    <row r="20" spans="1:37" ht="30" customHeight="1">
      <c r="A20" s="213"/>
      <c r="B20" s="214" t="s">
        <v>72</v>
      </c>
      <c r="C20" s="255" t="str">
        <f>IF(tilasto!B15=0,"",tilasto!B15)</f>
        <v>Toni Haatanen</v>
      </c>
      <c r="D20" s="255"/>
      <c r="E20" s="255"/>
      <c r="F20" s="255"/>
      <c r="G20" s="255"/>
      <c r="H20" s="247">
        <f>IF(C123=0,"",SUM(E123:E127)/SUM(C123:C127))</f>
        <v>21.583333333333332</v>
      </c>
      <c r="I20" s="137" t="s">
        <v>7</v>
      </c>
      <c r="J20" s="267" t="str">
        <f>IF(tilasto!B28=0,"",tilasto!B28)</f>
        <v>Peter Selenius</v>
      </c>
      <c r="K20" s="267"/>
      <c r="L20" s="267"/>
      <c r="M20" s="267"/>
      <c r="N20" s="267"/>
      <c r="O20" s="268"/>
      <c r="P20" s="247">
        <f>IF(L123=0,"",SUM(N123:N127)/SUM(L123:L127))</f>
        <v>22.772727272727273</v>
      </c>
      <c r="Q20" s="92"/>
      <c r="R20" s="208">
        <f t="shared" si="0"/>
        <v>0</v>
      </c>
      <c r="S20" s="216" t="s">
        <v>7</v>
      </c>
      <c r="T20" s="208">
        <f t="shared" si="1"/>
        <v>3</v>
      </c>
      <c r="U20" s="18" t="s">
        <v>9</v>
      </c>
      <c r="V20" s="148">
        <f>IF(E123=501,C123,IF(AI20="l",1,""))</f>
      </c>
      <c r="W20" s="148">
        <f>IF(E124=501,C124,IF(AI20="l",1,""))</f>
      </c>
      <c r="X20" s="148">
        <f>IF(E125=501,C125,IF(AI20="l",1,""))</f>
      </c>
      <c r="Y20" s="148">
        <f>IF(E126=501,C126,IF(AI20="l",1,""))</f>
      </c>
      <c r="Z20" s="148">
        <f>IF(E127=501,C127,"")</f>
      </c>
      <c r="AA20" s="139" t="s">
        <v>7</v>
      </c>
      <c r="AB20" s="148">
        <f>IF(N123=501,L123,IF(AH20="l",1,""))</f>
        <v>21</v>
      </c>
      <c r="AC20" s="148">
        <f>IF(N124=501,L124,IF(AH20="l",1,""))</f>
        <v>27</v>
      </c>
      <c r="AD20" s="148">
        <f>IF(N125=501,L125,IF(AH20="l",1,""))</f>
        <v>18</v>
      </c>
      <c r="AE20" s="148">
        <f>IF(N126=501,L126,IF(AH20="l",1,""))</f>
      </c>
      <c r="AF20" s="148">
        <f>IF(N127=501,L127,"")</f>
      </c>
      <c r="AG20" s="19" t="s">
        <v>10</v>
      </c>
      <c r="AH20" s="217">
        <f>H121</f>
        <v>0</v>
      </c>
      <c r="AI20" s="132">
        <f>I121</f>
        <v>0</v>
      </c>
      <c r="AJ20" s="36" t="str">
        <f t="shared" si="3"/>
        <v>Ok</v>
      </c>
      <c r="AK20" s="37" t="str">
        <f t="shared" si="2"/>
        <v>-</v>
      </c>
    </row>
    <row r="21" spans="1:37" ht="30" customHeight="1">
      <c r="A21" s="213" t="s">
        <v>6</v>
      </c>
      <c r="B21" s="214" t="s">
        <v>73</v>
      </c>
      <c r="C21" s="255" t="str">
        <f>IF(tilasto!B16=0,"",tilasto!B16)</f>
        <v>Jyrki Hosio</v>
      </c>
      <c r="D21" s="255"/>
      <c r="E21" s="255"/>
      <c r="F21" s="255"/>
      <c r="G21" s="255"/>
      <c r="H21" s="247">
        <f>IF(C133=0,"",SUM(E133:E137)/SUM(C133:C137))</f>
        <v>20.90909090909091</v>
      </c>
      <c r="I21" s="137" t="s">
        <v>7</v>
      </c>
      <c r="J21" s="267" t="str">
        <f>IF(tilasto!B29=0,"",tilasto!B29)</f>
        <v>Tomi Kinnunen</v>
      </c>
      <c r="K21" s="267"/>
      <c r="L21" s="267"/>
      <c r="M21" s="267"/>
      <c r="N21" s="267"/>
      <c r="O21" s="268"/>
      <c r="P21" s="247">
        <f>IF(L133=0,"",SUM(N133:N137)/SUM(L133:L137))</f>
        <v>20.467391304347824</v>
      </c>
      <c r="Q21" s="92"/>
      <c r="R21" s="208">
        <f t="shared" si="0"/>
        <v>1</v>
      </c>
      <c r="S21" s="216" t="s">
        <v>7</v>
      </c>
      <c r="T21" s="208">
        <f t="shared" si="1"/>
        <v>3</v>
      </c>
      <c r="U21" s="18" t="s">
        <v>9</v>
      </c>
      <c r="V21" s="148">
        <f>IF(E133=501,C133,IF(AI21="l",1,""))</f>
        <v>19</v>
      </c>
      <c r="W21" s="148">
        <f>IF(E134=501,C134,IF(AI21="l",1,""))</f>
      </c>
      <c r="X21" s="148">
        <f>IF(E135=501,C135,IF(AI21="l",1,""))</f>
      </c>
      <c r="Y21" s="148">
        <f>IF(E136=501,C136,IF(AI21="l",1,""))</f>
      </c>
      <c r="Z21" s="148">
        <f>IF(E137=501,C137,"")</f>
      </c>
      <c r="AA21" s="139" t="s">
        <v>7</v>
      </c>
      <c r="AB21" s="148">
        <f>IF(N133=501,L133,IF(AH21="l",1,""))</f>
      </c>
      <c r="AC21" s="148">
        <f>IF(N134=501,L134,IF(AH21="l",1,""))</f>
        <v>26</v>
      </c>
      <c r="AD21" s="148">
        <f>IF(N135=501,L135,IF(AH21="l",1,""))</f>
        <v>27</v>
      </c>
      <c r="AE21" s="148">
        <f>IF(N136=501,L136,IF(AH21="l",1,""))</f>
        <v>21</v>
      </c>
      <c r="AF21" s="148">
        <f>IF(N137=501,L137,"")</f>
      </c>
      <c r="AG21" s="19" t="s">
        <v>10</v>
      </c>
      <c r="AH21" s="217">
        <f>H131</f>
        <v>0</v>
      </c>
      <c r="AI21" s="134">
        <f>I131</f>
        <v>0</v>
      </c>
      <c r="AJ21" s="36" t="str">
        <f t="shared" si="3"/>
        <v>Ok</v>
      </c>
      <c r="AK21" s="37" t="str">
        <f t="shared" si="2"/>
        <v>-</v>
      </c>
    </row>
    <row r="22" spans="1:37" ht="30" customHeight="1">
      <c r="A22" s="213"/>
      <c r="B22" s="214" t="s">
        <v>74</v>
      </c>
      <c r="C22" s="255" t="str">
        <f>IF(tilasto!B13=0,"",tilasto!B13)</f>
        <v>Jari Snellman</v>
      </c>
      <c r="D22" s="255"/>
      <c r="E22" s="255"/>
      <c r="F22" s="255"/>
      <c r="G22" s="255"/>
      <c r="H22" s="247">
        <f>IF(C143=0,"",SUM(E143:E147)/SUM(C143:C147))</f>
        <v>21.77227722772277</v>
      </c>
      <c r="I22" s="137" t="s">
        <v>7</v>
      </c>
      <c r="J22" s="267" t="str">
        <f>IF(tilasto!B26=0,"",tilasto!B26)</f>
        <v>Matti Ek</v>
      </c>
      <c r="K22" s="267"/>
      <c r="L22" s="267"/>
      <c r="M22" s="267"/>
      <c r="N22" s="267"/>
      <c r="O22" s="268"/>
      <c r="P22" s="247">
        <f>IF(L143=0,"",SUM(N143:N147)/SUM(L143:L147))</f>
        <v>21.653846153846153</v>
      </c>
      <c r="Q22" s="92"/>
      <c r="R22" s="208">
        <f t="shared" si="0"/>
        <v>2</v>
      </c>
      <c r="S22" s="216" t="s">
        <v>7</v>
      </c>
      <c r="T22" s="208">
        <f t="shared" si="1"/>
        <v>3</v>
      </c>
      <c r="U22" s="18" t="s">
        <v>9</v>
      </c>
      <c r="V22" s="148">
        <f>IF(E143=501,C143,IF(AI22="l",1,""))</f>
      </c>
      <c r="W22" s="148">
        <f>IF(E144=501,C144,IF(AI22="l",1,""))</f>
        <v>21</v>
      </c>
      <c r="X22" s="148">
        <f>IF(E145=501,C145,IF(AI22="l",1,""))</f>
      </c>
      <c r="Y22" s="148">
        <f>IF(E146=501,C146,IF(AI22="l",1,""))</f>
        <v>17</v>
      </c>
      <c r="Z22" s="148">
        <f>IF(E147=501,C147,"")</f>
      </c>
      <c r="AA22" s="139" t="s">
        <v>7</v>
      </c>
      <c r="AB22" s="148">
        <f>IF(N143=501,L143,IF(AH22="l",1,""))</f>
        <v>26</v>
      </c>
      <c r="AC22" s="148">
        <f>IF(N144=501,L144,IF(AH22="l",1,""))</f>
      </c>
      <c r="AD22" s="148">
        <f>IF(N145=501,L145,IF(AH22="l",1,""))</f>
        <v>21</v>
      </c>
      <c r="AE22" s="148">
        <f>IF(N146=501,L146,IF(AH22="l",1,""))</f>
      </c>
      <c r="AF22" s="148">
        <f>IF(N147=501,L147,"")</f>
        <v>24</v>
      </c>
      <c r="AG22" s="19" t="s">
        <v>10</v>
      </c>
      <c r="AH22" s="217">
        <f>H141</f>
        <v>0</v>
      </c>
      <c r="AI22" s="134">
        <f>I141</f>
        <v>0</v>
      </c>
      <c r="AJ22" s="36" t="str">
        <f t="shared" si="3"/>
        <v>Ok</v>
      </c>
      <c r="AK22" s="37" t="str">
        <f t="shared" si="2"/>
        <v>-</v>
      </c>
    </row>
    <row r="23" spans="1:37" ht="30" customHeight="1">
      <c r="A23" s="213" t="s">
        <v>6</v>
      </c>
      <c r="B23" s="214" t="s">
        <v>75</v>
      </c>
      <c r="C23" s="255" t="str">
        <f>IF(tilasto!B14=0,"",tilasto!B14)</f>
        <v>J-P Koukonen</v>
      </c>
      <c r="D23" s="255"/>
      <c r="E23" s="255"/>
      <c r="F23" s="255"/>
      <c r="G23" s="255"/>
      <c r="H23" s="247">
        <f>IF(C153=0,"",SUM(E153:E157)/SUM(C153:C157))</f>
        <v>19.757575757575758</v>
      </c>
      <c r="I23" s="137" t="s">
        <v>7</v>
      </c>
      <c r="J23" s="267" t="str">
        <f>IF(tilasto!B28=0,"",tilasto!B28)</f>
        <v>Peter Selenius</v>
      </c>
      <c r="K23" s="267"/>
      <c r="L23" s="267"/>
      <c r="M23" s="267"/>
      <c r="N23" s="267"/>
      <c r="O23" s="268"/>
      <c r="P23" s="247">
        <f>IF(L153=0,"",SUM(N153:N157)/SUM(L153:L157))</f>
        <v>23.484375</v>
      </c>
      <c r="Q23" s="92"/>
      <c r="R23" s="208">
        <f t="shared" si="0"/>
        <v>0</v>
      </c>
      <c r="S23" s="216" t="s">
        <v>7</v>
      </c>
      <c r="T23" s="208">
        <f t="shared" si="1"/>
        <v>3</v>
      </c>
      <c r="U23" s="18" t="s">
        <v>9</v>
      </c>
      <c r="V23" s="148">
        <f>IF(E153=501,C153,IF(AI23="l",1,""))</f>
      </c>
      <c r="W23" s="148">
        <f>IF(E154=501,C154,IF(AI23="l",1,""))</f>
      </c>
      <c r="X23" s="148">
        <f>IF(E155=501,C155,IF(AI23="l",1,""))</f>
      </c>
      <c r="Y23" s="148">
        <f>IF(E156=501,C156,IF(AI23="l",1,""))</f>
      </c>
      <c r="Z23" s="148">
        <f>IF(E157=501,C157,"")</f>
      </c>
      <c r="AA23" s="139" t="s">
        <v>7</v>
      </c>
      <c r="AB23" s="148">
        <f>IF(N153=501,L153,IF(AH23="l",1,""))</f>
        <v>20</v>
      </c>
      <c r="AC23" s="148">
        <f>IF(N154=501,L154,IF(AH23="l",1,""))</f>
        <v>25</v>
      </c>
      <c r="AD23" s="148">
        <f>IF(N155=501,L155,IF(AH23="l",1,""))</f>
        <v>19</v>
      </c>
      <c r="AE23" s="148">
        <f>IF(N156=501,L156,IF(AH23="l",1,""))</f>
      </c>
      <c r="AF23" s="148">
        <f>IF(N157=501,L157,"")</f>
      </c>
      <c r="AG23" s="19" t="s">
        <v>10</v>
      </c>
      <c r="AH23" s="217">
        <f>H151</f>
        <v>0</v>
      </c>
      <c r="AI23" s="134">
        <f>I151</f>
        <v>0</v>
      </c>
      <c r="AJ23" s="36" t="str">
        <f t="shared" si="3"/>
        <v>Ok</v>
      </c>
      <c r="AK23" s="37" t="str">
        <f t="shared" si="2"/>
        <v>-</v>
      </c>
    </row>
    <row r="24" spans="1:37" ht="30" customHeight="1">
      <c r="A24" s="213"/>
      <c r="B24" s="214" t="s">
        <v>76</v>
      </c>
      <c r="C24" s="255" t="str">
        <f>IF(tilasto!B15=0,"",tilasto!B15)</f>
        <v>Toni Haatanen</v>
      </c>
      <c r="D24" s="255"/>
      <c r="E24" s="255"/>
      <c r="F24" s="255"/>
      <c r="G24" s="255"/>
      <c r="H24" s="247">
        <f>IF(C163=0,"",SUM(E163:E167)/SUM(C163:C167))</f>
        <v>20.32051282051282</v>
      </c>
      <c r="I24" s="137" t="s">
        <v>7</v>
      </c>
      <c r="J24" s="267" t="str">
        <f>IF(tilasto!B27=0,"",tilasto!B27)</f>
        <v>Sami Högström</v>
      </c>
      <c r="K24" s="267"/>
      <c r="L24" s="267"/>
      <c r="M24" s="267"/>
      <c r="N24" s="267"/>
      <c r="O24" s="268"/>
      <c r="P24" s="247">
        <f>IF(L163=0,"",SUM(N163:N167)/SUM(L163:L167))</f>
        <v>24.8</v>
      </c>
      <c r="Q24" s="92"/>
      <c r="R24" s="208">
        <f t="shared" si="0"/>
        <v>1</v>
      </c>
      <c r="S24" s="216" t="s">
        <v>7</v>
      </c>
      <c r="T24" s="208">
        <f t="shared" si="1"/>
        <v>3</v>
      </c>
      <c r="U24" s="18" t="s">
        <v>9</v>
      </c>
      <c r="V24" s="148">
        <f>IF(E163=501,C163,IF(AI24="l",1,""))</f>
      </c>
      <c r="W24" s="148">
        <f>IF(E164=501,C164,IF(AI24="l",1,""))</f>
      </c>
      <c r="X24" s="148">
        <f>IF(E165=501,C165,IF(AI24="l",1,""))</f>
        <v>21</v>
      </c>
      <c r="Y24" s="148">
        <f>IF(E166=501,C166,IF(AI24="l",1,""))</f>
      </c>
      <c r="Z24" s="148">
        <f>IF(E167=501,C167,"")</f>
      </c>
      <c r="AA24" s="139" t="s">
        <v>7</v>
      </c>
      <c r="AB24" s="148">
        <f>IF(N163=501,L163,IF(AH24="l",1,""))</f>
        <v>18</v>
      </c>
      <c r="AC24" s="148">
        <f>IF(N164=501,L164,IF(AH24="l",1,""))</f>
        <v>18</v>
      </c>
      <c r="AD24" s="148">
        <f>IF(N165=501,L165,IF(AH24="l",1,""))</f>
      </c>
      <c r="AE24" s="148">
        <f>IF(N166=501,L166,IF(AH24="l",1,""))</f>
        <v>23</v>
      </c>
      <c r="AF24" s="148">
        <f>IF(N167=501,L167,"")</f>
      </c>
      <c r="AG24" s="19" t="s">
        <v>10</v>
      </c>
      <c r="AH24" s="217">
        <f>H161</f>
        <v>0</v>
      </c>
      <c r="AI24" s="134">
        <f>I161</f>
        <v>0</v>
      </c>
      <c r="AJ24" s="36" t="str">
        <f t="shared" si="3"/>
        <v>Ok</v>
      </c>
      <c r="AK24" s="37" t="str">
        <f t="shared" si="2"/>
        <v>-</v>
      </c>
    </row>
    <row r="25" spans="1:37" ht="30" customHeight="1">
      <c r="A25" s="213" t="s">
        <v>6</v>
      </c>
      <c r="B25" s="214" t="s">
        <v>77</v>
      </c>
      <c r="C25" s="255" t="str">
        <f>IF(tilasto!B13=0,"",tilasto!B13)</f>
        <v>Jari Snellman</v>
      </c>
      <c r="D25" s="255"/>
      <c r="E25" s="255"/>
      <c r="F25" s="255"/>
      <c r="G25" s="255"/>
      <c r="H25" s="247">
        <f>IF(C173=0,"",SUM(E173:E177)/SUM(C173:C177))</f>
        <v>19.53448275862069</v>
      </c>
      <c r="I25" s="137" t="s">
        <v>7</v>
      </c>
      <c r="J25" s="267" t="str">
        <f>IF(tilasto!B28=0,"",tilasto!B28)</f>
        <v>Peter Selenius</v>
      </c>
      <c r="K25" s="267"/>
      <c r="L25" s="267"/>
      <c r="M25" s="267"/>
      <c r="N25" s="267"/>
      <c r="O25" s="268"/>
      <c r="P25" s="247">
        <f>IF(L173=0,"",SUM(N173:N177)/SUM(L173:L177))</f>
        <v>19.816666666666666</v>
      </c>
      <c r="Q25" s="92"/>
      <c r="R25" s="208">
        <f t="shared" si="0"/>
        <v>2</v>
      </c>
      <c r="S25" s="216" t="s">
        <v>7</v>
      </c>
      <c r="T25" s="208">
        <f t="shared" si="1"/>
        <v>3</v>
      </c>
      <c r="U25" s="18" t="s">
        <v>9</v>
      </c>
      <c r="V25" s="148">
        <f>IF(E173=501,C173,IF(AI25="l",1,""))</f>
      </c>
      <c r="W25" s="148">
        <f>IF(E174=501,C174,IF(AI25="l",1,""))</f>
        <v>21</v>
      </c>
      <c r="X25" s="148">
        <f>IF(E175=501,C175,IF(AI25="l",1,""))</f>
        <v>23</v>
      </c>
      <c r="Y25" s="148">
        <f>IF(E176=501,C176,IF(AI25="l",1,""))</f>
      </c>
      <c r="Z25" s="148">
        <f>IF(E177=501,C177,"")</f>
      </c>
      <c r="AA25" s="139" t="s">
        <v>7</v>
      </c>
      <c r="AB25" s="148">
        <f>IF(N173=501,L173,IF(AH25="l",1,""))</f>
        <v>24</v>
      </c>
      <c r="AC25" s="148">
        <f>IF(N174=501,L174,IF(AH25="l",1,""))</f>
      </c>
      <c r="AD25" s="148">
        <f>IF(N175=501,L175,IF(AH25="l",1,""))</f>
      </c>
      <c r="AE25" s="148">
        <f>IF(N176=501,L176,IF(AH25="l",1,""))</f>
        <v>30</v>
      </c>
      <c r="AF25" s="148">
        <f>IF(N177=501,L177,"")</f>
        <v>24</v>
      </c>
      <c r="AG25" s="19" t="s">
        <v>10</v>
      </c>
      <c r="AH25" s="217">
        <f>H171</f>
        <v>0</v>
      </c>
      <c r="AI25" s="134">
        <f>I171</f>
        <v>0</v>
      </c>
      <c r="AJ25" s="36" t="str">
        <f t="shared" si="3"/>
        <v>Ok</v>
      </c>
      <c r="AK25" s="37" t="str">
        <f t="shared" si="2"/>
        <v>-</v>
      </c>
    </row>
    <row r="26" spans="1:37" ht="30" customHeight="1">
      <c r="A26" s="213"/>
      <c r="B26" s="214" t="s">
        <v>78</v>
      </c>
      <c r="C26" s="255" t="str">
        <f>IF(tilasto!B14=0,"",tilasto!B14)</f>
        <v>J-P Koukonen</v>
      </c>
      <c r="D26" s="255"/>
      <c r="E26" s="255"/>
      <c r="F26" s="255"/>
      <c r="G26" s="255"/>
      <c r="H26" s="247">
        <f>IF(C183=0,"",SUM(E183:E187)/SUM(C183:C187))</f>
        <v>18.78181818181818</v>
      </c>
      <c r="I26" s="137" t="s">
        <v>7</v>
      </c>
      <c r="J26" s="267" t="str">
        <f>IF(tilasto!B29=0,"",tilasto!B29)</f>
        <v>Tomi Kinnunen</v>
      </c>
      <c r="K26" s="267"/>
      <c r="L26" s="267"/>
      <c r="M26" s="267"/>
      <c r="N26" s="267"/>
      <c r="O26" s="268"/>
      <c r="P26" s="247">
        <f>IF(L183=0,"",SUM(N183:N187)/SUM(L183:L187))</f>
        <v>21.734513274336283</v>
      </c>
      <c r="Q26" s="92"/>
      <c r="R26" s="208">
        <f t="shared" si="0"/>
        <v>2</v>
      </c>
      <c r="S26" s="216" t="s">
        <v>7</v>
      </c>
      <c r="T26" s="208">
        <f t="shared" si="1"/>
        <v>3</v>
      </c>
      <c r="U26" s="18" t="s">
        <v>9</v>
      </c>
      <c r="V26" s="148">
        <f>IF(E183=501,C183,IF(AI26="l",1,""))</f>
        <v>24</v>
      </c>
      <c r="W26" s="148">
        <f>IF(E184=501,C184,IF(AI26="l",1,""))</f>
      </c>
      <c r="X26" s="148">
        <f>IF(E185=501,C185,IF(AI26="l",1,""))</f>
      </c>
      <c r="Y26" s="148">
        <f>IF(E186=501,C186,IF(AI26="l",1,""))</f>
        <v>26</v>
      </c>
      <c r="Z26" s="148">
        <f>IF(E187=501,C187,"")</f>
      </c>
      <c r="AA26" s="139" t="s">
        <v>7</v>
      </c>
      <c r="AB26" s="148">
        <f>IF(N183=501,L183,IF(AH26="l",1,""))</f>
      </c>
      <c r="AC26" s="148">
        <f>IF(N184=501,L184,IF(AH26="l",1,""))</f>
        <v>21</v>
      </c>
      <c r="AD26" s="148">
        <f>IF(N185=501,L185,IF(AH26="l",1,""))</f>
        <v>27</v>
      </c>
      <c r="AE26" s="148">
        <f>IF(N186=501,L186,IF(AH26="l",1,""))</f>
      </c>
      <c r="AF26" s="148">
        <f>IF(N187=501,L187,"")</f>
        <v>17</v>
      </c>
      <c r="AG26" s="19" t="s">
        <v>10</v>
      </c>
      <c r="AH26" s="217">
        <f>H181</f>
        <v>0</v>
      </c>
      <c r="AI26" s="134">
        <f>I181</f>
        <v>0</v>
      </c>
      <c r="AJ26" s="36" t="str">
        <f t="shared" si="3"/>
        <v>Ok</v>
      </c>
      <c r="AK26" s="37" t="str">
        <f t="shared" si="2"/>
        <v>-</v>
      </c>
    </row>
    <row r="27" spans="1:37" ht="30" customHeight="1">
      <c r="A27" s="213" t="s">
        <v>6</v>
      </c>
      <c r="B27" s="214" t="s">
        <v>79</v>
      </c>
      <c r="C27" s="255" t="str">
        <f>IF(tilasto!B15=0,"",tilasto!B15)</f>
        <v>Toni Haatanen</v>
      </c>
      <c r="D27" s="255"/>
      <c r="E27" s="255"/>
      <c r="F27" s="255"/>
      <c r="G27" s="255"/>
      <c r="H27" s="247">
        <f>IF(C193=0,"",SUM(E193:E197)/SUM(C193:C197))</f>
        <v>20.6125</v>
      </c>
      <c r="I27" s="137" t="s">
        <v>7</v>
      </c>
      <c r="J27" s="267" t="str">
        <f>IF(tilasto!B26=0,"",tilasto!B26)</f>
        <v>Matti Ek</v>
      </c>
      <c r="K27" s="267"/>
      <c r="L27" s="267"/>
      <c r="M27" s="267"/>
      <c r="N27" s="267"/>
      <c r="O27" s="268"/>
      <c r="P27" s="247">
        <f>IF(L193=0,"",SUM(N193:N197)/SUM(L193:L197))</f>
        <v>23.925925925925927</v>
      </c>
      <c r="Q27" s="92"/>
      <c r="R27" s="208">
        <f t="shared" si="0"/>
        <v>1</v>
      </c>
      <c r="S27" s="216" t="s">
        <v>7</v>
      </c>
      <c r="T27" s="208">
        <f t="shared" si="1"/>
        <v>3</v>
      </c>
      <c r="U27" s="18" t="s">
        <v>9</v>
      </c>
      <c r="V27" s="148">
        <f>IF(E193=501,C193,IF(AI27="l",1,""))</f>
      </c>
      <c r="W27" s="148">
        <f>IF(E194=501,C194,IF(AI27="l",1,""))</f>
      </c>
      <c r="X27" s="148">
        <f>IF(E195=501,C195,IF(AI27="l",1,""))</f>
        <v>23</v>
      </c>
      <c r="Y27" s="148">
        <f>IF(E196=501,C196,IF(AI27="l",1,""))</f>
      </c>
      <c r="Z27" s="148">
        <f>IF(E197=501,C197,"")</f>
      </c>
      <c r="AA27" s="139" t="s">
        <v>7</v>
      </c>
      <c r="AB27" s="148">
        <f>IF(N193=501,L193,IF(AH27="l",1,""))</f>
        <v>21</v>
      </c>
      <c r="AC27" s="148">
        <f>IF(N194=501,L194,IF(AH27="l",1,""))</f>
        <v>20</v>
      </c>
      <c r="AD27" s="148">
        <f>IF(N195=501,L195,IF(AH27="l",1,""))</f>
      </c>
      <c r="AE27" s="148">
        <f>IF(N196=501,L196,IF(AH27="l",1,""))</f>
        <v>19</v>
      </c>
      <c r="AF27" s="148">
        <f>IF(N197=501,L197,"")</f>
      </c>
      <c r="AG27" s="19" t="s">
        <v>10</v>
      </c>
      <c r="AH27" s="217">
        <f>H191</f>
        <v>0</v>
      </c>
      <c r="AI27" s="134">
        <f>I191</f>
        <v>0</v>
      </c>
      <c r="AJ27" s="36" t="str">
        <f t="shared" si="3"/>
        <v>Ok</v>
      </c>
      <c r="AK27" s="37" t="str">
        <f t="shared" si="2"/>
        <v>-</v>
      </c>
    </row>
    <row r="28" spans="1:37" ht="30" customHeight="1">
      <c r="A28" s="213"/>
      <c r="B28" s="214" t="s">
        <v>80</v>
      </c>
      <c r="C28" s="255" t="str">
        <f>IF(tilasto!B16=0,"",tilasto!B16)</f>
        <v>Jyrki Hosio</v>
      </c>
      <c r="D28" s="255"/>
      <c r="E28" s="255"/>
      <c r="F28" s="255"/>
      <c r="G28" s="255"/>
      <c r="H28" s="247">
        <f>IF(C203=0,"",SUM(E203:E207)/SUM(C203:C207))</f>
        <v>21.859649122807017</v>
      </c>
      <c r="I28" s="137" t="s">
        <v>7</v>
      </c>
      <c r="J28" s="267" t="str">
        <f>IF(tilasto!B27=0,"",tilasto!B27)</f>
        <v>Sami Högström</v>
      </c>
      <c r="K28" s="267"/>
      <c r="L28" s="267"/>
      <c r="M28" s="267"/>
      <c r="N28" s="267"/>
      <c r="O28" s="268"/>
      <c r="P28" s="247">
        <f>IF(L203=0,"",SUM(N203:N207)/SUM(L203:L207))</f>
        <v>25.47457627118644</v>
      </c>
      <c r="Q28" s="92"/>
      <c r="R28" s="208">
        <f t="shared" si="0"/>
        <v>0</v>
      </c>
      <c r="S28" s="216" t="s">
        <v>7</v>
      </c>
      <c r="T28" s="208">
        <f t="shared" si="1"/>
        <v>3</v>
      </c>
      <c r="U28" s="18" t="s">
        <v>9</v>
      </c>
      <c r="V28" s="148">
        <f>IF(E203=501,C203,IF(AI28="l",1,""))</f>
      </c>
      <c r="W28" s="148">
        <f>IF(E204=501,C204,IF(AI28="l",1,""))</f>
      </c>
      <c r="X28" s="148">
        <f>IF(E205=501,C205,IF(AI28="l",1,""))</f>
      </c>
      <c r="Y28" s="148">
        <f>IF(E206=501,C206,IF(AI28="l",1,""))</f>
      </c>
      <c r="Z28" s="148">
        <f>IF(E207=501,C207,"")</f>
      </c>
      <c r="AA28" s="139" t="s">
        <v>7</v>
      </c>
      <c r="AB28" s="148">
        <f>IF(N203=501,L203,IF(AH28="l",1,""))</f>
        <v>15</v>
      </c>
      <c r="AC28" s="148">
        <f>IF(N204=501,L204,IF(AH28="l",1,""))</f>
        <v>23</v>
      </c>
      <c r="AD28" s="148">
        <f>IF(N205=501,L205,IF(AH28="l",1,""))</f>
        <v>21</v>
      </c>
      <c r="AE28" s="148">
        <f>IF(N206=501,L206,IF(AH28="l",1,""))</f>
      </c>
      <c r="AF28" s="148">
        <f>IF(N207=501,L207,"")</f>
      </c>
      <c r="AG28" s="19" t="s">
        <v>10</v>
      </c>
      <c r="AH28" s="217">
        <f>H201</f>
        <v>0</v>
      </c>
      <c r="AI28" s="134">
        <f>I201</f>
        <v>0</v>
      </c>
      <c r="AJ28" s="36" t="str">
        <f t="shared" si="3"/>
        <v>Ok</v>
      </c>
      <c r="AK28" s="37" t="str">
        <f t="shared" si="2"/>
        <v>-</v>
      </c>
    </row>
    <row r="29" spans="1:37" s="9" customFormat="1" ht="30" customHeight="1">
      <c r="A29" s="135"/>
      <c r="B29" s="136"/>
      <c r="C29" s="274"/>
      <c r="D29" s="300"/>
      <c r="E29" s="300"/>
      <c r="F29" s="300"/>
      <c r="G29" s="300"/>
      <c r="H29" s="300"/>
      <c r="I29" s="137"/>
      <c r="J29" s="274"/>
      <c r="K29" s="274"/>
      <c r="L29" s="274"/>
      <c r="M29" s="274"/>
      <c r="N29" s="274"/>
      <c r="O29" s="275"/>
      <c r="P29" s="215"/>
      <c r="Q29" s="93"/>
      <c r="R29" s="65"/>
      <c r="S29" s="138"/>
      <c r="T29" s="65"/>
      <c r="U29" s="18"/>
      <c r="V29" s="148"/>
      <c r="W29" s="148"/>
      <c r="X29" s="148"/>
      <c r="Y29" s="148"/>
      <c r="Z29" s="148"/>
      <c r="AA29" s="139"/>
      <c r="AB29" s="22"/>
      <c r="AC29" s="22"/>
      <c r="AD29" s="22"/>
      <c r="AE29" s="22"/>
      <c r="AF29" s="22"/>
      <c r="AG29" s="19"/>
      <c r="AH29" s="217"/>
      <c r="AI29" s="134"/>
      <c r="AJ29" s="36"/>
      <c r="AK29" s="37"/>
    </row>
    <row r="30" spans="1:37" ht="19.5" customHeight="1">
      <c r="A30" s="218" t="s">
        <v>8</v>
      </c>
      <c r="B30" s="5"/>
      <c r="C30" s="219"/>
      <c r="D30" s="219"/>
      <c r="E30" s="219"/>
      <c r="F30" s="219"/>
      <c r="G30" s="219"/>
      <c r="H30" s="220"/>
      <c r="I30" s="221"/>
      <c r="J30" s="221"/>
      <c r="K30" s="221"/>
      <c r="L30" s="221"/>
      <c r="M30" s="221"/>
      <c r="N30" s="220"/>
      <c r="O30" s="286" t="s">
        <v>5</v>
      </c>
      <c r="P30" s="287"/>
      <c r="Q30" s="219"/>
      <c r="R30" s="222">
        <f>SUMIF(R13:R29,"&gt;0",R13:R29)</f>
        <v>17</v>
      </c>
      <c r="S30" s="223" t="s">
        <v>7</v>
      </c>
      <c r="T30" s="222">
        <f>SUMIF(T13:T29,"&gt;0",T13:T29)</f>
        <v>47</v>
      </c>
      <c r="U30" s="220"/>
      <c r="V30" s="220"/>
      <c r="W30" s="220"/>
      <c r="X30" s="220"/>
      <c r="Y30" s="220"/>
      <c r="Z30" s="220"/>
      <c r="AA30" s="219"/>
      <c r="AB30" s="220"/>
      <c r="AC30" s="220"/>
      <c r="AD30" s="220"/>
      <c r="AE30" s="220"/>
      <c r="AF30" s="220"/>
      <c r="AG30" s="220"/>
      <c r="AH30" s="224"/>
      <c r="AI30" s="131"/>
      <c r="AJ30" s="40"/>
      <c r="AK30" s="40">
        <f>COUNTIF(AK13:AK20,"ei pelitietoja")</f>
        <v>0</v>
      </c>
    </row>
    <row r="31" spans="1:34" ht="10.5" customHeight="1">
      <c r="A31" s="5"/>
      <c r="B31" s="225"/>
      <c r="C31" s="225"/>
      <c r="D31" s="225"/>
      <c r="E31" s="225"/>
      <c r="F31" s="225"/>
      <c r="G31" s="225"/>
      <c r="H31" s="5"/>
      <c r="I31" s="206"/>
      <c r="J31" s="206"/>
      <c r="K31" s="206"/>
      <c r="L31" s="206"/>
      <c r="M31" s="206"/>
      <c r="N31" s="5"/>
      <c r="O31" s="5"/>
      <c r="P31" s="225"/>
      <c r="Q31" s="225"/>
      <c r="R31" s="5"/>
      <c r="S31" s="5"/>
      <c r="T31" s="5"/>
      <c r="U31" s="5"/>
      <c r="V31" s="5"/>
      <c r="W31" s="5"/>
      <c r="X31" s="5"/>
      <c r="Y31" s="5"/>
      <c r="Z31" s="5"/>
      <c r="AA31" s="225"/>
      <c r="AB31" s="5"/>
      <c r="AC31" s="5"/>
      <c r="AD31" s="5"/>
      <c r="AE31" s="5"/>
      <c r="AF31" s="5"/>
      <c r="AG31" s="5"/>
      <c r="AH31" s="39"/>
    </row>
    <row r="32" spans="1:37" s="10" customFormat="1" ht="15.75" customHeight="1">
      <c r="A32" s="5"/>
      <c r="B32" s="226" t="s">
        <v>15</v>
      </c>
      <c r="C32" s="225"/>
      <c r="D32" s="225"/>
      <c r="E32" s="225"/>
      <c r="F32" s="225"/>
      <c r="G32" s="225"/>
      <c r="H32" s="5"/>
      <c r="I32" s="206"/>
      <c r="J32" s="206"/>
      <c r="K32" s="206"/>
      <c r="L32" s="206"/>
      <c r="M32" s="20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39"/>
      <c r="AI32" s="37"/>
      <c r="AJ32" s="37"/>
      <c r="AK32" s="37"/>
    </row>
    <row r="33" spans="1:37" ht="38.25" customHeight="1" thickBot="1">
      <c r="A33" s="227"/>
      <c r="B33" s="276" t="str">
        <f>IF(B8&gt;="0",B8,"")</f>
        <v>Haku-Tikka 1</v>
      </c>
      <c r="C33" s="277"/>
      <c r="D33" s="277"/>
      <c r="E33" s="277"/>
      <c r="F33" s="277"/>
      <c r="G33" s="277"/>
      <c r="H33" s="277"/>
      <c r="I33" s="278"/>
      <c r="J33" s="228" t="s">
        <v>7</v>
      </c>
      <c r="K33" s="276" t="str">
        <f>IF(O8&gt;="0",O8,"")</f>
        <v>Grönan DC 1</v>
      </c>
      <c r="L33" s="277"/>
      <c r="M33" s="277"/>
      <c r="N33" s="277"/>
      <c r="O33" s="277"/>
      <c r="P33" s="277"/>
      <c r="Q33" s="277"/>
      <c r="R33" s="278"/>
      <c r="S33" s="285"/>
      <c r="T33" s="285"/>
      <c r="U33" s="285"/>
      <c r="V33" s="227"/>
      <c r="W33" s="282">
        <f>IF(R30=0,0,COUNTIF(R11:R29,"3"))</f>
        <v>1</v>
      </c>
      <c r="X33" s="282"/>
      <c r="Y33" s="282"/>
      <c r="Z33" s="282"/>
      <c r="AA33" s="248" t="s">
        <v>7</v>
      </c>
      <c r="AB33" s="282">
        <f>IF(T30=0,0,COUNTIF(T11:T29,"3"))</f>
        <v>15</v>
      </c>
      <c r="AC33" s="282"/>
      <c r="AD33" s="282"/>
      <c r="AE33" s="282"/>
      <c r="AF33" s="227"/>
      <c r="AG33" s="227"/>
      <c r="AH33" s="229"/>
      <c r="AI33" s="41"/>
      <c r="AJ33" s="41"/>
      <c r="AK33" s="41"/>
    </row>
    <row r="34" spans="2:33" ht="10.5" customHeight="1">
      <c r="B34" s="8"/>
      <c r="C34" s="8"/>
      <c r="D34" s="8"/>
      <c r="E34" s="8"/>
      <c r="F34" s="8"/>
      <c r="G34" s="8"/>
      <c r="H34" s="11"/>
      <c r="I34" s="12"/>
      <c r="J34" s="12"/>
      <c r="K34" s="12"/>
      <c r="L34" s="12"/>
      <c r="M34" s="12"/>
      <c r="N34" s="11"/>
      <c r="O34" s="11"/>
      <c r="P34" s="13"/>
      <c r="Q34" s="13"/>
      <c r="R34" s="11"/>
      <c r="S34" s="11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ht="14.25" customHeight="1">
      <c r="B35" s="17" t="s">
        <v>98</v>
      </c>
      <c r="C35" s="14"/>
      <c r="D35" s="14"/>
      <c r="E35" s="14"/>
      <c r="F35" s="14"/>
      <c r="G35" s="14"/>
      <c r="H35" s="6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30" customHeight="1">
      <c r="A36" s="14"/>
      <c r="B36" s="256" t="str">
        <f>IF(tilasto!B13=0,"",tilasto!B13)</f>
        <v>Jari Snellman</v>
      </c>
      <c r="C36" s="256"/>
      <c r="D36" s="256"/>
      <c r="E36" s="256"/>
      <c r="F36" s="257"/>
      <c r="G36" s="260"/>
      <c r="H36" s="261"/>
      <c r="I36" s="261"/>
      <c r="J36" s="261"/>
      <c r="K36" s="261"/>
      <c r="L36" s="261"/>
      <c r="M36" s="261"/>
      <c r="N36" s="261"/>
      <c r="O36" s="261"/>
      <c r="P36" s="261"/>
      <c r="Q36" s="262"/>
      <c r="R36" s="279" t="str">
        <f>IF(tilasto!B26=0,"",tilasto!B26)</f>
        <v>Matti Ek</v>
      </c>
      <c r="S36" s="280"/>
      <c r="T36" s="280"/>
      <c r="U36" s="280"/>
      <c r="V36" s="280"/>
      <c r="W36" s="280"/>
      <c r="X36" s="281"/>
      <c r="Y36" s="260">
        <v>113</v>
      </c>
      <c r="Z36" s="261"/>
      <c r="AA36" s="261"/>
      <c r="AB36" s="261"/>
      <c r="AC36" s="261"/>
      <c r="AD36" s="261"/>
      <c r="AE36" s="261"/>
      <c r="AF36" s="261"/>
      <c r="AG36" s="261"/>
    </row>
    <row r="37" spans="1:37" s="5" customFormat="1" ht="30" customHeight="1">
      <c r="A37" s="6"/>
      <c r="B37" s="256" t="str">
        <f>IF(tilasto!B14=0,"",tilasto!B14)</f>
        <v>J-P Koukonen</v>
      </c>
      <c r="C37" s="256"/>
      <c r="D37" s="256"/>
      <c r="E37" s="256"/>
      <c r="F37" s="257"/>
      <c r="G37" s="260"/>
      <c r="H37" s="261"/>
      <c r="I37" s="261"/>
      <c r="J37" s="261"/>
      <c r="K37" s="261"/>
      <c r="L37" s="261"/>
      <c r="M37" s="261"/>
      <c r="N37" s="261"/>
      <c r="O37" s="261"/>
      <c r="P37" s="261"/>
      <c r="Q37" s="262"/>
      <c r="R37" s="279" t="str">
        <f>IF(tilasto!B27=0,"",tilasto!B27)</f>
        <v>Sami Högström</v>
      </c>
      <c r="S37" s="280"/>
      <c r="T37" s="280"/>
      <c r="U37" s="280"/>
      <c r="V37" s="280"/>
      <c r="W37" s="280"/>
      <c r="X37" s="281"/>
      <c r="Y37" s="260" t="s">
        <v>114</v>
      </c>
      <c r="Z37" s="261"/>
      <c r="AA37" s="261"/>
      <c r="AB37" s="261"/>
      <c r="AC37" s="261"/>
      <c r="AD37" s="261"/>
      <c r="AE37" s="261"/>
      <c r="AF37" s="261"/>
      <c r="AG37" s="261"/>
      <c r="AH37" s="36"/>
      <c r="AI37" s="36"/>
      <c r="AJ37" s="36"/>
      <c r="AK37" s="36"/>
    </row>
    <row r="38" spans="2:37" s="5" customFormat="1" ht="30" customHeight="1">
      <c r="B38" s="256" t="str">
        <f>IF(tilasto!B15=0,"",tilasto!B15)</f>
        <v>Toni Haatanen</v>
      </c>
      <c r="C38" s="256"/>
      <c r="D38" s="256"/>
      <c r="E38" s="256"/>
      <c r="F38" s="257"/>
      <c r="G38" s="260"/>
      <c r="H38" s="261"/>
      <c r="I38" s="261"/>
      <c r="J38" s="261"/>
      <c r="K38" s="261"/>
      <c r="L38" s="261"/>
      <c r="M38" s="261"/>
      <c r="N38" s="261"/>
      <c r="O38" s="261"/>
      <c r="P38" s="261"/>
      <c r="Q38" s="262"/>
      <c r="R38" s="279" t="str">
        <f>IF(tilasto!B28=0,"",tilasto!B28)</f>
        <v>Peter Selenius</v>
      </c>
      <c r="S38" s="280"/>
      <c r="T38" s="280"/>
      <c r="U38" s="280"/>
      <c r="V38" s="280"/>
      <c r="W38" s="280"/>
      <c r="X38" s="281"/>
      <c r="Y38" s="260"/>
      <c r="Z38" s="261"/>
      <c r="AA38" s="261"/>
      <c r="AB38" s="261"/>
      <c r="AC38" s="261"/>
      <c r="AD38" s="261"/>
      <c r="AE38" s="261"/>
      <c r="AF38" s="261"/>
      <c r="AG38" s="261"/>
      <c r="AH38" s="42"/>
      <c r="AI38" s="42"/>
      <c r="AJ38" s="42"/>
      <c r="AK38" s="42"/>
    </row>
    <row r="39" spans="1:37" ht="30" customHeight="1">
      <c r="A39" s="61"/>
      <c r="B39" s="256" t="str">
        <f>IF(tilasto!B16=0,"",tilasto!B16)</f>
        <v>Jyrki Hosio</v>
      </c>
      <c r="C39" s="256"/>
      <c r="D39" s="256"/>
      <c r="E39" s="256"/>
      <c r="F39" s="257"/>
      <c r="G39" s="260"/>
      <c r="H39" s="261"/>
      <c r="I39" s="261"/>
      <c r="J39" s="261"/>
      <c r="K39" s="261"/>
      <c r="L39" s="261"/>
      <c r="M39" s="261"/>
      <c r="N39" s="261"/>
      <c r="O39" s="261"/>
      <c r="P39" s="261"/>
      <c r="Q39" s="262"/>
      <c r="R39" s="279" t="str">
        <f>IF(tilasto!B29=0,"",tilasto!B29)</f>
        <v>Tomi Kinnunen</v>
      </c>
      <c r="S39" s="280"/>
      <c r="T39" s="280"/>
      <c r="U39" s="280"/>
      <c r="V39" s="280"/>
      <c r="W39" s="280"/>
      <c r="X39" s="281"/>
      <c r="Y39" s="260"/>
      <c r="Z39" s="261"/>
      <c r="AA39" s="261"/>
      <c r="AB39" s="261"/>
      <c r="AC39" s="261"/>
      <c r="AD39" s="261"/>
      <c r="AE39" s="261"/>
      <c r="AF39" s="261"/>
      <c r="AG39" s="261"/>
      <c r="AH39" s="43"/>
      <c r="AI39" s="43"/>
      <c r="AJ39" s="43"/>
      <c r="AK39" s="43"/>
    </row>
    <row r="40" spans="2:33" ht="12.75" customHeight="1">
      <c r="B40" s="6"/>
      <c r="C40" s="6"/>
      <c r="D40" s="6"/>
      <c r="E40" s="6"/>
      <c r="F40" s="6"/>
      <c r="G40" s="6"/>
      <c r="H40" s="6"/>
      <c r="I40" s="8"/>
      <c r="J40" s="8"/>
      <c r="K40" s="8"/>
      <c r="L40" s="8"/>
      <c r="M40" s="8"/>
      <c r="O40" s="64"/>
      <c r="P40" s="127"/>
      <c r="Q40" s="150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2:33" ht="15.75">
      <c r="B41" s="11" t="s">
        <v>99</v>
      </c>
      <c r="C41" s="6"/>
      <c r="D41" s="6"/>
      <c r="E41" s="6"/>
      <c r="F41" s="6"/>
      <c r="G41" s="6"/>
      <c r="H41" s="6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15"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</row>
    <row r="43" spans="2:33" ht="15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</row>
    <row r="44" spans="2:33" s="36" customFormat="1" ht="15"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</row>
    <row r="45" spans="1:33" s="37" customFormat="1" ht="15">
      <c r="A45" s="36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</row>
    <row r="46" spans="1:29" s="37" customFormat="1" ht="15">
      <c r="A46" s="36"/>
      <c r="I46" s="44"/>
      <c r="J46" s="44"/>
      <c r="K46" s="44"/>
      <c r="L46" s="44"/>
      <c r="M46" s="44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s="37" customFormat="1" ht="15">
      <c r="A47" s="36"/>
      <c r="I47" s="44"/>
      <c r="J47" s="44"/>
      <c r="K47" s="44"/>
      <c r="L47" s="44"/>
      <c r="M47" s="44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8" s="37" customFormat="1" ht="15">
      <c r="A48" s="36"/>
      <c r="B48" s="6" t="s">
        <v>102</v>
      </c>
      <c r="I48" s="44"/>
      <c r="J48" s="44"/>
      <c r="K48" s="44"/>
      <c r="L48" s="44"/>
      <c r="M48" s="44"/>
      <c r="T48" s="20"/>
      <c r="V48" s="143">
        <f>COUNTIF(V53:V215,"TARKISTA JÄI-SARAKE")</f>
        <v>0</v>
      </c>
      <c r="AB48" s="143">
        <f>COUNTIF(AB53:AB215,"toinen TIKAT-sarake tyhjä !")</f>
        <v>0</v>
      </c>
    </row>
    <row r="49" spans="1:20" s="37" customFormat="1" ht="15.75" thickBot="1">
      <c r="A49" s="36"/>
      <c r="H49" s="36"/>
      <c r="I49" s="44"/>
      <c r="J49" s="44"/>
      <c r="K49" s="44"/>
      <c r="L49" s="44"/>
      <c r="M49" s="44"/>
      <c r="T49" s="23"/>
    </row>
    <row r="50" spans="1:37" s="20" customFormat="1" ht="27.75" customHeight="1">
      <c r="A50" s="95"/>
      <c r="B50" s="96" t="s">
        <v>0</v>
      </c>
      <c r="C50" s="265" t="str">
        <f>C13</f>
        <v>Jari Snellman</v>
      </c>
      <c r="D50" s="265"/>
      <c r="E50" s="265"/>
      <c r="F50" s="265"/>
      <c r="G50" s="265"/>
      <c r="H50" s="124">
        <f>IF(OR(H51="L",C50=0),0,1)</f>
        <v>1</v>
      </c>
      <c r="I50" s="106"/>
      <c r="J50" s="97"/>
      <c r="K50" s="98" t="s">
        <v>0</v>
      </c>
      <c r="L50" s="265" t="str">
        <f>J13</f>
        <v>Sami Högström</v>
      </c>
      <c r="M50" s="265"/>
      <c r="N50" s="265"/>
      <c r="O50" s="265"/>
      <c r="P50" s="265"/>
      <c r="Q50" s="265"/>
      <c r="R50" s="265"/>
      <c r="S50" s="120">
        <f>IF(OR(I51="L",L50=0),0,1)</f>
        <v>1</v>
      </c>
      <c r="T50" s="23"/>
      <c r="U50" s="36"/>
      <c r="V50" s="36"/>
      <c r="W50" s="37"/>
      <c r="X50" s="37"/>
      <c r="Y50" s="37"/>
      <c r="Z50" s="37"/>
      <c r="AA50" s="37"/>
      <c r="AB50" s="37"/>
      <c r="AC50" s="37"/>
      <c r="AD50" s="37"/>
      <c r="AH50" s="37"/>
      <c r="AI50" s="37"/>
      <c r="AJ50" s="37"/>
      <c r="AK50" s="37"/>
    </row>
    <row r="51" spans="2:37" s="20" customFormat="1" ht="15">
      <c r="B51" s="23"/>
      <c r="C51" s="23"/>
      <c r="D51" s="23"/>
      <c r="E51" s="23"/>
      <c r="F51" s="23"/>
      <c r="G51" s="23"/>
      <c r="H51" s="133"/>
      <c r="I51" s="263"/>
      <c r="J51" s="264"/>
      <c r="K51" s="55"/>
      <c r="L51" s="55"/>
      <c r="M51" s="55"/>
      <c r="N51" s="23"/>
      <c r="O51" s="23"/>
      <c r="P51" s="23"/>
      <c r="Q51" s="23"/>
      <c r="R51" s="23"/>
      <c r="S51" s="100"/>
      <c r="T51" s="23"/>
      <c r="U51" s="36"/>
      <c r="V51" s="36"/>
      <c r="W51" s="37"/>
      <c r="X51" s="37"/>
      <c r="Y51" s="37"/>
      <c r="Z51" s="37"/>
      <c r="AA51" s="37"/>
      <c r="AB51" s="37"/>
      <c r="AC51" s="37"/>
      <c r="AD51" s="37"/>
      <c r="AH51" s="37"/>
      <c r="AI51" s="37"/>
      <c r="AJ51" s="37"/>
      <c r="AK51" s="37"/>
    </row>
    <row r="52" spans="1:37" s="20" customFormat="1" ht="23.25" customHeight="1">
      <c r="A52" s="99"/>
      <c r="B52" s="110" t="s">
        <v>1</v>
      </c>
      <c r="C52" s="50" t="s">
        <v>16</v>
      </c>
      <c r="D52" s="50" t="s">
        <v>17</v>
      </c>
      <c r="E52" s="94" t="s">
        <v>4</v>
      </c>
      <c r="F52" s="50" t="s">
        <v>18</v>
      </c>
      <c r="G52" s="50" t="s">
        <v>19</v>
      </c>
      <c r="H52" s="50"/>
      <c r="I52" s="107"/>
      <c r="J52" s="51"/>
      <c r="K52" s="110" t="s">
        <v>1</v>
      </c>
      <c r="L52" s="50" t="s">
        <v>16</v>
      </c>
      <c r="M52" s="50" t="s">
        <v>17</v>
      </c>
      <c r="N52" s="94" t="s">
        <v>4</v>
      </c>
      <c r="O52" s="272" t="s">
        <v>18</v>
      </c>
      <c r="P52" s="273"/>
      <c r="Q52" s="52"/>
      <c r="R52" s="50" t="s">
        <v>19</v>
      </c>
      <c r="S52" s="100"/>
      <c r="T52" s="23"/>
      <c r="U52" s="36"/>
      <c r="V52" s="36"/>
      <c r="W52" s="37"/>
      <c r="X52" s="37"/>
      <c r="Y52" s="37"/>
      <c r="Z52" s="37"/>
      <c r="AA52" s="37"/>
      <c r="AB52" s="37"/>
      <c r="AC52" s="37"/>
      <c r="AD52" s="37"/>
      <c r="AH52" s="37"/>
      <c r="AI52" s="37"/>
      <c r="AJ52" s="37"/>
      <c r="AK52" s="37"/>
    </row>
    <row r="53" spans="1:37" s="20" customFormat="1" ht="31.5" customHeight="1">
      <c r="A53" s="99"/>
      <c r="B53" s="109">
        <v>1</v>
      </c>
      <c r="C53" s="53">
        <v>30</v>
      </c>
      <c r="D53" s="58"/>
      <c r="E53" s="57">
        <f>IF(C53=0," ",IF(C53=0,0,501-D53))</f>
        <v>501</v>
      </c>
      <c r="F53" s="53"/>
      <c r="G53" s="53"/>
      <c r="H53" s="56">
        <f>IF(AND(H50=1,S50=0),1,IF(COUNT(C53:C57)&gt;2,IF(COUNT(D53:D57)=3,0,1),0))</f>
        <v>0</v>
      </c>
      <c r="I53" s="145"/>
      <c r="J53" s="55"/>
      <c r="K53" s="109">
        <v>1</v>
      </c>
      <c r="L53" s="53">
        <v>27</v>
      </c>
      <c r="M53" s="58">
        <v>16</v>
      </c>
      <c r="N53" s="57">
        <f>IF(L53=0," ",IF(L53=0,0,501-M53))</f>
        <v>485</v>
      </c>
      <c r="O53" s="269">
        <v>1</v>
      </c>
      <c r="P53" s="270"/>
      <c r="Q53" s="271"/>
      <c r="R53" s="53"/>
      <c r="S53" s="100"/>
      <c r="T53" s="23"/>
      <c r="U53" s="56">
        <f>IF(AND(S50=1,H50=0),1,IF(COUNT(L53:L57)&gt;2,IF(COUNT(M53:M57)=3,0,1),0))</f>
        <v>1</v>
      </c>
      <c r="V53" s="158" t="str">
        <f>IF(AND(E53=501,N53=501),"TARKISTA JÄI-SARAKE"," ")</f>
        <v> </v>
      </c>
      <c r="W53" s="160"/>
      <c r="X53" s="160"/>
      <c r="Y53" s="160"/>
      <c r="Z53" s="160"/>
      <c r="AA53" s="160"/>
      <c r="AB53" s="159">
        <f>IF(AND(C53=0,L53&gt;0),"toinen TIKAT-sarake tyhjä !",IF(AND(C53&gt;0,L53=0),"toinen TIKAT-sarake tyhjä !",""))</f>
      </c>
      <c r="AC53" s="160"/>
      <c r="AD53" s="160"/>
      <c r="AE53" s="160"/>
      <c r="AF53" s="160"/>
      <c r="AG53" s="160"/>
      <c r="AH53" s="160"/>
      <c r="AI53" s="160"/>
      <c r="AJ53" s="160"/>
      <c r="AK53" s="37"/>
    </row>
    <row r="54" spans="1:37" s="20" customFormat="1" ht="31.5" customHeight="1">
      <c r="A54" s="293" t="s">
        <v>20</v>
      </c>
      <c r="B54" s="109">
        <v>2</v>
      </c>
      <c r="C54" s="53">
        <v>15</v>
      </c>
      <c r="D54" s="58">
        <v>210</v>
      </c>
      <c r="E54" s="57">
        <f>IF(C54=0," ",IF(C54=0,0,501-D54))</f>
        <v>291</v>
      </c>
      <c r="F54" s="53">
        <v>1</v>
      </c>
      <c r="G54" s="53"/>
      <c r="H54" s="57"/>
      <c r="I54" s="145"/>
      <c r="J54" s="55"/>
      <c r="K54" s="109">
        <v>2</v>
      </c>
      <c r="L54" s="53">
        <v>17</v>
      </c>
      <c r="M54" s="58"/>
      <c r="N54" s="57">
        <f>IF(L54=0," ",IF(L54=0,0,501-M54))</f>
        <v>501</v>
      </c>
      <c r="O54" s="269">
        <v>2</v>
      </c>
      <c r="P54" s="270"/>
      <c r="Q54" s="271"/>
      <c r="R54" s="53"/>
      <c r="S54" s="100"/>
      <c r="T54" s="23"/>
      <c r="U54" s="36"/>
      <c r="V54" s="158" t="str">
        <f>IF(AND(E54=501,N54=501),"TARKISTA JÄI-SARAKE"," ")</f>
        <v> </v>
      </c>
      <c r="W54" s="157"/>
      <c r="X54" s="41"/>
      <c r="Y54" s="37"/>
      <c r="Z54" s="37"/>
      <c r="AA54" s="37"/>
      <c r="AB54" s="159">
        <f>IF(AND(C54=0,L54&gt;0),"toinen TIKAT-sarake tyhjä !",IF(AND(C54&gt;0,L54=0),"toinen TIKAT-sarake tyhjä !",""))</f>
      </c>
      <c r="AC54" s="37"/>
      <c r="AD54" s="37"/>
      <c r="AH54" s="37"/>
      <c r="AI54" s="37"/>
      <c r="AJ54" s="37"/>
      <c r="AK54" s="37"/>
    </row>
    <row r="55" spans="1:37" s="20" customFormat="1" ht="31.5" customHeight="1">
      <c r="A55" s="294"/>
      <c r="B55" s="109">
        <v>3</v>
      </c>
      <c r="C55" s="53">
        <v>18</v>
      </c>
      <c r="D55" s="58">
        <v>117</v>
      </c>
      <c r="E55" s="57">
        <f>IF(C55=0," ",IF(C55=0,0,501-D55))</f>
        <v>384</v>
      </c>
      <c r="F55" s="53"/>
      <c r="G55" s="53"/>
      <c r="H55" s="57"/>
      <c r="I55" s="145"/>
      <c r="J55" s="55"/>
      <c r="K55" s="109">
        <v>3</v>
      </c>
      <c r="L55" s="53">
        <v>18</v>
      </c>
      <c r="M55" s="58"/>
      <c r="N55" s="57">
        <f>IF(L55=0," ",IF(L55=0,0,501-M55))</f>
        <v>501</v>
      </c>
      <c r="O55" s="269">
        <v>2</v>
      </c>
      <c r="P55" s="270"/>
      <c r="Q55" s="271"/>
      <c r="R55" s="53"/>
      <c r="S55" s="100"/>
      <c r="T55" s="23"/>
      <c r="U55" s="36"/>
      <c r="V55" s="158" t="str">
        <f>IF(AND(E55=501,N55=501),"TARKISTA JÄI-SARAKE"," ")</f>
        <v> </v>
      </c>
      <c r="W55" s="157"/>
      <c r="X55" s="41"/>
      <c r="Y55" s="37"/>
      <c r="Z55" s="37"/>
      <c r="AA55" s="37"/>
      <c r="AB55" s="159">
        <f>IF(AND(C55=0,L55&gt;0),"toinen TIKAT-sarake tyhjä !",IF(AND(C55&gt;0,L55=0),"toinen TIKAT-sarake tyhjä !",""))</f>
      </c>
      <c r="AC55" s="37"/>
      <c r="AD55" s="37"/>
      <c r="AH55" s="37"/>
      <c r="AI55" s="37"/>
      <c r="AJ55" s="37"/>
      <c r="AK55" s="37"/>
    </row>
    <row r="56" spans="1:37" s="20" customFormat="1" ht="31.5" customHeight="1">
      <c r="A56" s="294"/>
      <c r="B56" s="109">
        <v>4</v>
      </c>
      <c r="C56" s="53">
        <v>18</v>
      </c>
      <c r="D56" s="58">
        <v>170</v>
      </c>
      <c r="E56" s="57">
        <f>IF(C56=0," ",IF(C56=0,0,501-D56))</f>
        <v>331</v>
      </c>
      <c r="F56" s="53"/>
      <c r="G56" s="53"/>
      <c r="H56" s="57"/>
      <c r="I56" s="145"/>
      <c r="J56" s="55"/>
      <c r="K56" s="109">
        <v>4</v>
      </c>
      <c r="L56" s="53">
        <v>20</v>
      </c>
      <c r="M56" s="58"/>
      <c r="N56" s="57">
        <f>IF(L56=0," ",IF(L56=0,0,501-M56))</f>
        <v>501</v>
      </c>
      <c r="O56" s="269">
        <v>1</v>
      </c>
      <c r="P56" s="270"/>
      <c r="Q56" s="271"/>
      <c r="R56" s="53"/>
      <c r="S56" s="100"/>
      <c r="T56" s="23"/>
      <c r="U56" s="36"/>
      <c r="V56" s="158" t="str">
        <f>IF(AND(E56=501,N56=501),"TARKISTA JÄI-SARAKE"," ")</f>
        <v> </v>
      </c>
      <c r="W56" s="157"/>
      <c r="X56" s="41"/>
      <c r="Y56" s="37"/>
      <c r="Z56" s="37"/>
      <c r="AA56" s="37"/>
      <c r="AB56" s="159">
        <f>IF(AND(C56=0,L56&gt;0),"toinen TIKAT-sarake tyhjä !",IF(AND(C56&gt;0,L56=0),"toinen TIKAT-sarake tyhjä !",""))</f>
      </c>
      <c r="AC56" s="37"/>
      <c r="AD56" s="37"/>
      <c r="AH56" s="37"/>
      <c r="AI56" s="37"/>
      <c r="AJ56" s="37"/>
      <c r="AK56" s="37"/>
    </row>
    <row r="57" spans="1:37" s="20" customFormat="1" ht="31.5" customHeight="1">
      <c r="A57" s="99"/>
      <c r="B57" s="109">
        <v>5</v>
      </c>
      <c r="C57" s="53"/>
      <c r="D57" s="58"/>
      <c r="E57" s="57" t="str">
        <f>IF(C57=0," ",IF(C57=0,0,501-D57))</f>
        <v> </v>
      </c>
      <c r="F57" s="53"/>
      <c r="G57" s="53"/>
      <c r="H57" s="57"/>
      <c r="I57" s="145"/>
      <c r="J57" s="55"/>
      <c r="K57" s="109">
        <v>5</v>
      </c>
      <c r="L57" s="53"/>
      <c r="M57" s="58"/>
      <c r="N57" s="57" t="str">
        <f>IF(L57=0," ",IF(L57=0,0,501-M57))</f>
        <v> </v>
      </c>
      <c r="O57" s="269"/>
      <c r="P57" s="270"/>
      <c r="Q57" s="271"/>
      <c r="R57" s="53"/>
      <c r="S57" s="100"/>
      <c r="T57" s="23"/>
      <c r="U57" s="36"/>
      <c r="V57" s="158" t="str">
        <f>IF(AND(E57=501,N57=501),"TARKISTA JÄI-SARAKE"," ")</f>
        <v> </v>
      </c>
      <c r="W57" s="157"/>
      <c r="X57" s="41"/>
      <c r="Y57" s="37"/>
      <c r="Z57" s="37"/>
      <c r="AA57" s="37"/>
      <c r="AB57" s="159">
        <f>IF(AND(C57=0,L57&gt;0),"toinen TIKAT-sarake tyhjä !",IF(AND(C57&gt;0,L57=0),"toinen TIKAT-sarake tyhjä !",""))</f>
      </c>
      <c r="AC57" s="37"/>
      <c r="AD57" s="37"/>
      <c r="AH57" s="37"/>
      <c r="AI57" s="37"/>
      <c r="AJ57" s="37"/>
      <c r="AK57" s="37"/>
    </row>
    <row r="58" spans="1:37" s="20" customFormat="1" ht="23.25" customHeight="1" thickBot="1">
      <c r="A58" s="116" t="s">
        <v>20</v>
      </c>
      <c r="B58" s="103"/>
      <c r="C58" s="119">
        <f>COUNTIF(C53:C57,"&gt;0")</f>
        <v>4</v>
      </c>
      <c r="D58" s="119">
        <f>COUNTIF(D53:D57,"&gt;0")</f>
        <v>3</v>
      </c>
      <c r="E58" s="103"/>
      <c r="F58" s="103"/>
      <c r="G58" s="103"/>
      <c r="H58" s="103"/>
      <c r="I58" s="113"/>
      <c r="J58" s="114"/>
      <c r="K58" s="114"/>
      <c r="L58" s="119">
        <f>COUNTIF(L53:L57,"&gt;0")</f>
        <v>4</v>
      </c>
      <c r="M58" s="119">
        <f>COUNTIF(M53:M57,"&gt;0")</f>
        <v>1</v>
      </c>
      <c r="N58" s="103"/>
      <c r="O58" s="103"/>
      <c r="P58" s="103"/>
      <c r="Q58" s="103"/>
      <c r="R58" s="103"/>
      <c r="S58" s="115"/>
      <c r="T58" s="23"/>
      <c r="U58" s="36"/>
      <c r="V58" s="161"/>
      <c r="W58" s="37"/>
      <c r="X58" s="37"/>
      <c r="Y58" s="37"/>
      <c r="Z58" s="37"/>
      <c r="AA58" s="37"/>
      <c r="AB58" s="160"/>
      <c r="AC58" s="37"/>
      <c r="AD58" s="37"/>
      <c r="AH58" s="37"/>
      <c r="AI58" s="37"/>
      <c r="AJ58" s="37"/>
      <c r="AK58" s="37"/>
    </row>
    <row r="59" spans="1:28" s="37" customFormat="1" ht="36.75" customHeight="1" thickBot="1">
      <c r="A59" s="36"/>
      <c r="H59" s="20"/>
      <c r="I59" s="44"/>
      <c r="J59" s="44"/>
      <c r="K59" s="44"/>
      <c r="L59" s="44"/>
      <c r="M59" s="44"/>
      <c r="T59" s="23"/>
      <c r="V59" s="160"/>
      <c r="AB59" s="160"/>
    </row>
    <row r="60" spans="1:37" s="20" customFormat="1" ht="27.75" customHeight="1">
      <c r="A60" s="95"/>
      <c r="B60" s="96" t="s">
        <v>0</v>
      </c>
      <c r="C60" s="265" t="str">
        <f>C14</f>
        <v>J-P Koukonen</v>
      </c>
      <c r="D60" s="265"/>
      <c r="E60" s="265"/>
      <c r="F60" s="265"/>
      <c r="G60" s="265"/>
      <c r="H60" s="124">
        <f>IF(OR(H61="L",C60=0),0,1)</f>
        <v>1</v>
      </c>
      <c r="I60" s="106"/>
      <c r="J60" s="97"/>
      <c r="K60" s="98" t="s">
        <v>0</v>
      </c>
      <c r="L60" s="265" t="str">
        <f>J14</f>
        <v>Matti Ek</v>
      </c>
      <c r="M60" s="265"/>
      <c r="N60" s="265"/>
      <c r="O60" s="265"/>
      <c r="P60" s="265"/>
      <c r="Q60" s="266"/>
      <c r="R60" s="266"/>
      <c r="S60" s="120">
        <f>IF(OR(I61="L",L60=0),0,1)</f>
        <v>1</v>
      </c>
      <c r="U60" s="37"/>
      <c r="V60" s="160"/>
      <c r="W60" s="37"/>
      <c r="X60" s="37"/>
      <c r="Y60" s="37"/>
      <c r="Z60" s="37"/>
      <c r="AA60" s="37"/>
      <c r="AB60" s="160"/>
      <c r="AC60" s="37"/>
      <c r="AD60" s="37"/>
      <c r="AH60" s="37"/>
      <c r="AI60" s="37"/>
      <c r="AJ60" s="37"/>
      <c r="AK60" s="37"/>
    </row>
    <row r="61" spans="1:37" s="20" customFormat="1" ht="15">
      <c r="A61" s="99"/>
      <c r="B61" s="23"/>
      <c r="C61" s="23"/>
      <c r="D61" s="23"/>
      <c r="E61" s="23"/>
      <c r="F61" s="23"/>
      <c r="G61" s="23"/>
      <c r="H61" s="133"/>
      <c r="I61" s="263"/>
      <c r="J61" s="264"/>
      <c r="K61" s="55"/>
      <c r="L61" s="55"/>
      <c r="M61" s="55"/>
      <c r="N61" s="23"/>
      <c r="O61" s="23"/>
      <c r="P61" s="23"/>
      <c r="Q61" s="23"/>
      <c r="R61" s="23"/>
      <c r="S61" s="100"/>
      <c r="U61" s="37"/>
      <c r="V61" s="160"/>
      <c r="W61" s="37"/>
      <c r="X61" s="37"/>
      <c r="Y61" s="37"/>
      <c r="Z61" s="37"/>
      <c r="AA61" s="37"/>
      <c r="AB61" s="160"/>
      <c r="AC61" s="37"/>
      <c r="AD61" s="37"/>
      <c r="AH61" s="37"/>
      <c r="AI61" s="37"/>
      <c r="AJ61" s="37"/>
      <c r="AK61" s="37"/>
    </row>
    <row r="62" spans="1:37" s="20" customFormat="1" ht="23.25" customHeight="1">
      <c r="A62" s="99"/>
      <c r="B62" s="110" t="s">
        <v>1</v>
      </c>
      <c r="C62" s="50" t="s">
        <v>16</v>
      </c>
      <c r="D62" s="50" t="s">
        <v>17</v>
      </c>
      <c r="E62" s="94" t="s">
        <v>4</v>
      </c>
      <c r="F62" s="50" t="s">
        <v>18</v>
      </c>
      <c r="G62" s="50" t="s">
        <v>19</v>
      </c>
      <c r="H62" s="50"/>
      <c r="I62" s="107"/>
      <c r="J62" s="51"/>
      <c r="K62" s="110" t="s">
        <v>1</v>
      </c>
      <c r="L62" s="50" t="s">
        <v>16</v>
      </c>
      <c r="M62" s="50" t="s">
        <v>17</v>
      </c>
      <c r="N62" s="94" t="s">
        <v>4</v>
      </c>
      <c r="O62" s="272" t="s">
        <v>18</v>
      </c>
      <c r="P62" s="273"/>
      <c r="Q62" s="52"/>
      <c r="R62" s="50" t="s">
        <v>19</v>
      </c>
      <c r="S62" s="100"/>
      <c r="U62" s="37"/>
      <c r="V62" s="160"/>
      <c r="W62" s="37"/>
      <c r="X62" s="37"/>
      <c r="Y62" s="37"/>
      <c r="Z62" s="37"/>
      <c r="AA62" s="37"/>
      <c r="AB62" s="160"/>
      <c r="AC62" s="37"/>
      <c r="AD62" s="37"/>
      <c r="AH62" s="37"/>
      <c r="AI62" s="37"/>
      <c r="AJ62" s="37"/>
      <c r="AK62" s="37"/>
    </row>
    <row r="63" spans="1:37" s="20" customFormat="1" ht="30.75" customHeight="1">
      <c r="A63" s="99"/>
      <c r="B63" s="109">
        <v>1</v>
      </c>
      <c r="C63" s="53">
        <v>21</v>
      </c>
      <c r="D63" s="58">
        <v>66</v>
      </c>
      <c r="E63" s="57">
        <f>IF(C63=0,"",IF(C63=0,0,501-D63))</f>
        <v>435</v>
      </c>
      <c r="F63" s="53">
        <v>1</v>
      </c>
      <c r="G63" s="53"/>
      <c r="H63" s="56">
        <f>IF(AND(H60=1,S60=0),1,IF(COUNT(C63:C67)&gt;2,IF(COUNT(D63:D67)=3,0,1),0))</f>
        <v>0</v>
      </c>
      <c r="I63" s="145"/>
      <c r="J63" s="55"/>
      <c r="K63" s="109">
        <v>1</v>
      </c>
      <c r="L63" s="53">
        <v>24</v>
      </c>
      <c r="M63" s="58"/>
      <c r="N63" s="57">
        <f>IF(L63=0," ",IF(L63=0,0,501-M63))</f>
        <v>501</v>
      </c>
      <c r="O63" s="269">
        <v>2</v>
      </c>
      <c r="P63" s="270"/>
      <c r="Q63" s="271"/>
      <c r="R63" s="53"/>
      <c r="S63" s="100"/>
      <c r="U63" s="54">
        <f>IF(AND(S60=1,H60=0),1,IF(COUNT(L63:L67)&gt;2,IF(COUNT(M63:M67)=3,0,1),0))</f>
        <v>1</v>
      </c>
      <c r="V63" s="158" t="str">
        <f>IF(AND(E63=501,N63=501),"TARKISTA JÄI-SARAKE"," ")</f>
        <v> </v>
      </c>
      <c r="W63" s="160"/>
      <c r="X63" s="160"/>
      <c r="Y63" s="160"/>
      <c r="Z63" s="160"/>
      <c r="AA63" s="160"/>
      <c r="AB63" s="159">
        <f>IF(AND(C63=0,L63&gt;0),"toinen TIKAT-sarake tyhjä !",IF(AND(C63&gt;0,L63=0),"toinen TIKAT-sarake tyhjä !",""))</f>
      </c>
      <c r="AC63" s="160"/>
      <c r="AD63" s="160"/>
      <c r="AE63" s="160"/>
      <c r="AF63" s="160"/>
      <c r="AG63" s="160"/>
      <c r="AH63" s="160"/>
      <c r="AI63" s="160"/>
      <c r="AJ63" s="37"/>
      <c r="AK63" s="37"/>
    </row>
    <row r="64" spans="1:37" s="20" customFormat="1" ht="30.75" customHeight="1">
      <c r="A64" s="293" t="s">
        <v>21</v>
      </c>
      <c r="B64" s="109">
        <v>2</v>
      </c>
      <c r="C64" s="53">
        <v>24</v>
      </c>
      <c r="D64" s="58">
        <v>8</v>
      </c>
      <c r="E64" s="57">
        <f>IF(C64=0," ",IF(C64=0,0,501-D64))</f>
        <v>493</v>
      </c>
      <c r="F64" s="53">
        <v>2</v>
      </c>
      <c r="G64" s="53"/>
      <c r="H64" s="23"/>
      <c r="I64" s="145"/>
      <c r="J64" s="55"/>
      <c r="K64" s="109">
        <v>2</v>
      </c>
      <c r="L64" s="53">
        <v>24</v>
      </c>
      <c r="M64" s="58"/>
      <c r="N64" s="57">
        <f>IF(L64=0," ",IF(L64=0,0,501-M64))</f>
        <v>501</v>
      </c>
      <c r="O64" s="269">
        <v>2</v>
      </c>
      <c r="P64" s="270"/>
      <c r="Q64" s="271"/>
      <c r="R64" s="53"/>
      <c r="S64" s="100"/>
      <c r="U64" s="37"/>
      <c r="V64" s="158" t="str">
        <f>IF(AND(E64=501,N64=501),"TARKISTA JÄI-SARAKE"," ")</f>
        <v> </v>
      </c>
      <c r="W64" s="157"/>
      <c r="X64" s="41"/>
      <c r="Y64" s="37"/>
      <c r="Z64" s="37"/>
      <c r="AA64" s="37"/>
      <c r="AB64" s="159">
        <f>IF(AND(C64=0,L64&gt;0),"toinen TIKAT-sarake tyhjä !",IF(AND(C64&gt;0,L64=0),"toinen TIKAT-sarake tyhjä !",""))</f>
      </c>
      <c r="AC64" s="37"/>
      <c r="AD64" s="37"/>
      <c r="AH64" s="37"/>
      <c r="AI64" s="37"/>
      <c r="AJ64" s="37"/>
      <c r="AK64" s="37"/>
    </row>
    <row r="65" spans="1:37" s="20" customFormat="1" ht="30.75" customHeight="1">
      <c r="A65" s="294"/>
      <c r="B65" s="109">
        <v>3</v>
      </c>
      <c r="C65" s="53">
        <v>21</v>
      </c>
      <c r="D65" s="58">
        <v>12</v>
      </c>
      <c r="E65" s="57">
        <f>IF(C65=0," ",IF(C65=0,0,501-D65))</f>
        <v>489</v>
      </c>
      <c r="F65" s="53">
        <v>2</v>
      </c>
      <c r="G65" s="53"/>
      <c r="H65" s="23"/>
      <c r="I65" s="145"/>
      <c r="J65" s="55"/>
      <c r="K65" s="109">
        <v>3</v>
      </c>
      <c r="L65" s="53">
        <v>23</v>
      </c>
      <c r="M65" s="58"/>
      <c r="N65" s="57">
        <f>IF(L65=0," ",IF(L65=0,0,501-M65))</f>
        <v>501</v>
      </c>
      <c r="O65" s="269">
        <v>2</v>
      </c>
      <c r="P65" s="270"/>
      <c r="Q65" s="271"/>
      <c r="R65" s="53"/>
      <c r="S65" s="100"/>
      <c r="U65" s="37"/>
      <c r="V65" s="158" t="str">
        <f>IF(AND(E65=501,N65=501),"TARKISTA JÄI-SARAKE"," ")</f>
        <v> </v>
      </c>
      <c r="W65" s="157"/>
      <c r="X65" s="41"/>
      <c r="Y65" s="37"/>
      <c r="Z65" s="37"/>
      <c r="AA65" s="37"/>
      <c r="AB65" s="159">
        <f>IF(AND(C65=0,L65&gt;0),"toinen TIKAT-sarake tyhjä !",IF(AND(C65&gt;0,L65=0),"toinen TIKAT-sarake tyhjä !",""))</f>
      </c>
      <c r="AC65" s="37"/>
      <c r="AD65" s="37"/>
      <c r="AH65" s="37"/>
      <c r="AI65" s="37"/>
      <c r="AJ65" s="37"/>
      <c r="AK65" s="37"/>
    </row>
    <row r="66" spans="1:37" s="20" customFormat="1" ht="30.75" customHeight="1">
      <c r="A66" s="294"/>
      <c r="B66" s="109">
        <v>4</v>
      </c>
      <c r="C66" s="53"/>
      <c r="D66" s="58"/>
      <c r="E66" s="57" t="str">
        <f>IF(C66=0," ",IF(C66=0,0,501-D66))</f>
        <v> </v>
      </c>
      <c r="F66" s="53"/>
      <c r="G66" s="53"/>
      <c r="H66" s="23"/>
      <c r="I66" s="145"/>
      <c r="J66" s="55"/>
      <c r="K66" s="109">
        <v>4</v>
      </c>
      <c r="L66" s="53"/>
      <c r="M66" s="58"/>
      <c r="N66" s="57" t="str">
        <f>IF(L66=0," ",IF(L66=0,0,501-M66))</f>
        <v> </v>
      </c>
      <c r="O66" s="269"/>
      <c r="P66" s="270"/>
      <c r="Q66" s="271"/>
      <c r="R66" s="53"/>
      <c r="S66" s="100"/>
      <c r="U66" s="37"/>
      <c r="V66" s="158" t="str">
        <f>IF(AND(E66=501,N66=501),"TARKISTA JÄI-SARAKE"," ")</f>
        <v> </v>
      </c>
      <c r="W66" s="157"/>
      <c r="X66" s="41"/>
      <c r="Y66" s="37"/>
      <c r="Z66" s="37"/>
      <c r="AA66" s="37"/>
      <c r="AB66" s="159">
        <f>IF(AND(C66=0,L66&gt;0),"toinen TIKAT-sarake tyhjä !",IF(AND(C66&gt;0,L66=0),"toinen TIKAT-sarake tyhjä !",""))</f>
      </c>
      <c r="AC66" s="37"/>
      <c r="AD66" s="37"/>
      <c r="AH66" s="37"/>
      <c r="AI66" s="37"/>
      <c r="AJ66" s="37"/>
      <c r="AK66" s="37"/>
    </row>
    <row r="67" spans="1:37" s="20" customFormat="1" ht="30.75" customHeight="1">
      <c r="A67" s="99"/>
      <c r="B67" s="109">
        <v>5</v>
      </c>
      <c r="C67" s="53"/>
      <c r="D67" s="58"/>
      <c r="E67" s="57" t="str">
        <f>IF(C67=0," ",IF(C67=0,0,501-D67))</f>
        <v> </v>
      </c>
      <c r="F67" s="53"/>
      <c r="G67" s="53"/>
      <c r="H67" s="23"/>
      <c r="I67" s="145"/>
      <c r="J67" s="55"/>
      <c r="K67" s="109">
        <v>5</v>
      </c>
      <c r="L67" s="53"/>
      <c r="M67" s="58"/>
      <c r="N67" s="57" t="str">
        <f>IF(L67=0," ",IF(L67=0,0,501-M67))</f>
        <v> </v>
      </c>
      <c r="O67" s="269"/>
      <c r="P67" s="270"/>
      <c r="Q67" s="271"/>
      <c r="R67" s="53"/>
      <c r="S67" s="100"/>
      <c r="U67" s="37"/>
      <c r="V67" s="158" t="str">
        <f>IF(AND(E67=501,N67=501),"TARKISTA JÄI-SARAKE"," ")</f>
        <v> </v>
      </c>
      <c r="W67" s="157"/>
      <c r="X67" s="41"/>
      <c r="Y67" s="37"/>
      <c r="Z67" s="37"/>
      <c r="AA67" s="37"/>
      <c r="AB67" s="159">
        <f>IF(AND(C67=0,L67&gt;0),"toinen TIKAT-sarake tyhjä !",IF(AND(C67&gt;0,L67=0),"toinen TIKAT-sarake tyhjä !",""))</f>
      </c>
      <c r="AC67" s="37"/>
      <c r="AD67" s="37"/>
      <c r="AH67" s="37"/>
      <c r="AI67" s="37"/>
      <c r="AJ67" s="37"/>
      <c r="AK67" s="37"/>
    </row>
    <row r="68" spans="1:37" s="20" customFormat="1" ht="17.25" customHeight="1" thickBot="1">
      <c r="A68" s="111"/>
      <c r="B68" s="116" t="s">
        <v>21</v>
      </c>
      <c r="C68" s="119">
        <f>COUNTIF(C63:C67,"&gt;0")</f>
        <v>3</v>
      </c>
      <c r="D68" s="119">
        <f>COUNTIF(D63:D67,"&gt;0")</f>
        <v>3</v>
      </c>
      <c r="E68" s="103"/>
      <c r="F68" s="103"/>
      <c r="G68" s="103"/>
      <c r="H68" s="103"/>
      <c r="I68" s="113"/>
      <c r="J68" s="114"/>
      <c r="K68" s="114"/>
      <c r="L68" s="119">
        <f>COUNTIF(L63:L67,"&gt;0")</f>
        <v>3</v>
      </c>
      <c r="M68" s="119">
        <f>COUNTIF(M63:M67,"&gt;0")</f>
        <v>0</v>
      </c>
      <c r="N68" s="103"/>
      <c r="O68" s="103"/>
      <c r="P68" s="103"/>
      <c r="Q68" s="103"/>
      <c r="R68" s="103"/>
      <c r="S68" s="115"/>
      <c r="U68" s="37"/>
      <c r="V68" s="160"/>
      <c r="W68" s="37"/>
      <c r="X68" s="37"/>
      <c r="Y68" s="37"/>
      <c r="Z68" s="37"/>
      <c r="AA68" s="37"/>
      <c r="AB68" s="160"/>
      <c r="AC68" s="37"/>
      <c r="AD68" s="37"/>
      <c r="AH68" s="37"/>
      <c r="AI68" s="37"/>
      <c r="AJ68" s="37"/>
      <c r="AK68" s="37"/>
    </row>
    <row r="69" spans="1:28" s="37" customFormat="1" ht="36" customHeight="1" thickBot="1">
      <c r="A69" s="36"/>
      <c r="H69" s="20"/>
      <c r="I69" s="44"/>
      <c r="J69" s="44"/>
      <c r="K69" s="44"/>
      <c r="L69" s="44"/>
      <c r="M69" s="44"/>
      <c r="T69" s="20"/>
      <c r="V69" s="160"/>
      <c r="AB69" s="160"/>
    </row>
    <row r="70" spans="1:37" s="20" customFormat="1" ht="27" customHeight="1">
      <c r="A70" s="95"/>
      <c r="B70" s="96" t="s">
        <v>0</v>
      </c>
      <c r="C70" s="265" t="str">
        <f>C15</f>
        <v>Toni Haatanen</v>
      </c>
      <c r="D70" s="265"/>
      <c r="E70" s="265"/>
      <c r="F70" s="265"/>
      <c r="G70" s="265"/>
      <c r="H70" s="124">
        <f>IF(OR(H71="L",C70=0),0,1)</f>
        <v>1</v>
      </c>
      <c r="I70" s="106"/>
      <c r="J70" s="97"/>
      <c r="K70" s="98" t="s">
        <v>0</v>
      </c>
      <c r="L70" s="265" t="str">
        <f>J15</f>
        <v>Tomi Kinnunen</v>
      </c>
      <c r="M70" s="265"/>
      <c r="N70" s="265"/>
      <c r="O70" s="265"/>
      <c r="P70" s="265"/>
      <c r="Q70" s="266"/>
      <c r="R70" s="266"/>
      <c r="S70" s="120">
        <f>IF(OR(I71="L",L70=0),0,1)</f>
        <v>1</v>
      </c>
      <c r="U70" s="37"/>
      <c r="V70" s="160"/>
      <c r="W70" s="37"/>
      <c r="X70" s="37"/>
      <c r="Y70" s="37"/>
      <c r="Z70" s="37"/>
      <c r="AA70" s="37"/>
      <c r="AB70" s="160"/>
      <c r="AC70" s="37"/>
      <c r="AD70" s="37"/>
      <c r="AH70" s="37"/>
      <c r="AI70" s="37"/>
      <c r="AJ70" s="37"/>
      <c r="AK70" s="37"/>
    </row>
    <row r="71" spans="1:37" s="20" customFormat="1" ht="15">
      <c r="A71" s="99"/>
      <c r="B71" s="23"/>
      <c r="C71" s="23"/>
      <c r="D71" s="23"/>
      <c r="E71" s="23"/>
      <c r="F71" s="23"/>
      <c r="G71" s="23"/>
      <c r="H71" s="133"/>
      <c r="I71" s="263"/>
      <c r="J71" s="264"/>
      <c r="K71" s="55"/>
      <c r="L71" s="55"/>
      <c r="M71" s="55"/>
      <c r="N71" s="23"/>
      <c r="O71" s="23"/>
      <c r="P71" s="23"/>
      <c r="Q71" s="23"/>
      <c r="R71" s="23"/>
      <c r="S71" s="100"/>
      <c r="U71" s="37"/>
      <c r="V71" s="160"/>
      <c r="W71" s="37"/>
      <c r="X71" s="37"/>
      <c r="Y71" s="37"/>
      <c r="Z71" s="37"/>
      <c r="AA71" s="37"/>
      <c r="AB71" s="160"/>
      <c r="AC71" s="37"/>
      <c r="AD71" s="37"/>
      <c r="AH71" s="37"/>
      <c r="AI71" s="37"/>
      <c r="AJ71" s="37"/>
      <c r="AK71" s="37"/>
    </row>
    <row r="72" spans="1:37" s="20" customFormat="1" ht="15">
      <c r="A72" s="99"/>
      <c r="B72" s="110" t="s">
        <v>1</v>
      </c>
      <c r="C72" s="50" t="s">
        <v>16</v>
      </c>
      <c r="D72" s="50" t="s">
        <v>17</v>
      </c>
      <c r="E72" s="94" t="s">
        <v>4</v>
      </c>
      <c r="F72" s="50" t="s">
        <v>18</v>
      </c>
      <c r="G72" s="50" t="s">
        <v>19</v>
      </c>
      <c r="H72" s="117"/>
      <c r="I72" s="107"/>
      <c r="J72" s="51"/>
      <c r="K72" s="110" t="s">
        <v>1</v>
      </c>
      <c r="L72" s="50" t="s">
        <v>16</v>
      </c>
      <c r="M72" s="50" t="s">
        <v>17</v>
      </c>
      <c r="N72" s="94" t="s">
        <v>4</v>
      </c>
      <c r="O72" s="272" t="s">
        <v>18</v>
      </c>
      <c r="P72" s="273"/>
      <c r="Q72" s="52"/>
      <c r="R72" s="50" t="s">
        <v>19</v>
      </c>
      <c r="S72" s="100"/>
      <c r="U72" s="37"/>
      <c r="V72" s="160"/>
      <c r="W72" s="37"/>
      <c r="X72" s="37"/>
      <c r="Y72" s="37"/>
      <c r="Z72" s="37"/>
      <c r="AA72" s="37"/>
      <c r="AB72" s="160"/>
      <c r="AC72" s="37"/>
      <c r="AD72" s="37"/>
      <c r="AH72" s="37"/>
      <c r="AI72" s="37"/>
      <c r="AJ72" s="37"/>
      <c r="AK72" s="37"/>
    </row>
    <row r="73" spans="1:37" s="20" customFormat="1" ht="30.75" customHeight="1">
      <c r="A73" s="99"/>
      <c r="B73" s="109">
        <v>1</v>
      </c>
      <c r="C73" s="53">
        <v>23</v>
      </c>
      <c r="D73" s="58"/>
      <c r="E73" s="57">
        <f>IF(C73=0,"",IF(C73=0,0,501-D73))</f>
        <v>501</v>
      </c>
      <c r="F73" s="53">
        <v>1</v>
      </c>
      <c r="G73" s="53"/>
      <c r="H73" s="123">
        <f>IF(AND(H70=1,S70=0),1,IF(COUNT(C73:C77)&gt;2,IF(COUNT(D73:D77)=3,0,1),0))</f>
        <v>1</v>
      </c>
      <c r="I73" s="145"/>
      <c r="J73" s="55"/>
      <c r="K73" s="109">
        <v>1</v>
      </c>
      <c r="L73" s="53">
        <v>21</v>
      </c>
      <c r="M73" s="58">
        <v>18</v>
      </c>
      <c r="N73" s="57">
        <f>IF(L73=0," ",IF(L73=0,0,501-M73))</f>
        <v>483</v>
      </c>
      <c r="O73" s="269">
        <v>2</v>
      </c>
      <c r="P73" s="270"/>
      <c r="Q73" s="271"/>
      <c r="R73" s="53"/>
      <c r="S73" s="100"/>
      <c r="U73" s="54">
        <f>IF(AND(S70=1,H70=0),1,IF(COUNT(L73:L77)&gt;2,IF(COUNT(M73:M77)=3,0,1),0))</f>
        <v>0</v>
      </c>
      <c r="V73" s="158" t="str">
        <f>IF(AND(E73=501,N73=501),"TARKISTA JÄI-SARAKE"," ")</f>
        <v> </v>
      </c>
      <c r="W73" s="160"/>
      <c r="X73" s="160"/>
      <c r="Y73" s="160"/>
      <c r="Z73" s="160"/>
      <c r="AA73" s="160"/>
      <c r="AB73" s="159">
        <f>IF(AND(C73=0,L73&gt;0),"toinen TIKAT-sarake tyhjä !",IF(AND(C73&gt;0,L73=0),"toinen TIKAT-sarake tyhjä !",""))</f>
      </c>
      <c r="AC73" s="160"/>
      <c r="AD73" s="160"/>
      <c r="AE73" s="160"/>
      <c r="AF73" s="160"/>
      <c r="AG73" s="160"/>
      <c r="AH73" s="160"/>
      <c r="AI73" s="160"/>
      <c r="AJ73" s="160"/>
      <c r="AK73" s="37"/>
    </row>
    <row r="74" spans="1:37" s="20" customFormat="1" ht="30.75" customHeight="1">
      <c r="A74" s="293" t="s">
        <v>22</v>
      </c>
      <c r="B74" s="109">
        <v>2</v>
      </c>
      <c r="C74" s="53">
        <v>18</v>
      </c>
      <c r="D74" s="58">
        <v>174</v>
      </c>
      <c r="E74" s="57">
        <f>IF(C74=0," ",IF(C74=0,0,501-D74))</f>
        <v>327</v>
      </c>
      <c r="F74" s="53"/>
      <c r="G74" s="53"/>
      <c r="H74" s="100"/>
      <c r="I74" s="145"/>
      <c r="J74" s="55"/>
      <c r="K74" s="109">
        <v>2</v>
      </c>
      <c r="L74" s="53">
        <v>19</v>
      </c>
      <c r="M74" s="58"/>
      <c r="N74" s="57">
        <f>IF(L74=0," ",IF(L74=0,0,501-M74))</f>
        <v>501</v>
      </c>
      <c r="O74" s="269">
        <v>2</v>
      </c>
      <c r="P74" s="270"/>
      <c r="Q74" s="271"/>
      <c r="R74" s="53"/>
      <c r="S74" s="100"/>
      <c r="U74" s="37"/>
      <c r="V74" s="158" t="str">
        <f>IF(AND(E74=501,N74=501),"TARKISTA JÄI-SARAKE"," ")</f>
        <v> </v>
      </c>
      <c r="W74" s="157"/>
      <c r="X74" s="41"/>
      <c r="Y74" s="37"/>
      <c r="Z74" s="37"/>
      <c r="AA74" s="37"/>
      <c r="AB74" s="159">
        <f>IF(AND(C74=0,L74&gt;0),"toinen TIKAT-sarake tyhjä !",IF(AND(C74&gt;0,L74=0),"toinen TIKAT-sarake tyhjä !",""))</f>
      </c>
      <c r="AC74" s="37"/>
      <c r="AD74" s="37"/>
      <c r="AH74" s="37"/>
      <c r="AI74" s="37"/>
      <c r="AJ74" s="37"/>
      <c r="AK74" s="37"/>
    </row>
    <row r="75" spans="1:37" s="20" customFormat="1" ht="30.75" customHeight="1">
      <c r="A75" s="294"/>
      <c r="B75" s="109">
        <v>3</v>
      </c>
      <c r="C75" s="53">
        <v>26</v>
      </c>
      <c r="D75" s="58"/>
      <c r="E75" s="57">
        <f>IF(C75=0," ",IF(C75=0,0,501-D75))</f>
        <v>501</v>
      </c>
      <c r="F75" s="53">
        <v>1</v>
      </c>
      <c r="G75" s="53"/>
      <c r="H75" s="100"/>
      <c r="I75" s="145"/>
      <c r="J75" s="55"/>
      <c r="K75" s="109">
        <v>3</v>
      </c>
      <c r="L75" s="53">
        <v>24</v>
      </c>
      <c r="M75" s="58">
        <v>5</v>
      </c>
      <c r="N75" s="57">
        <f>IF(L75=0," ",IF(L75=0,0,501-M75))</f>
        <v>496</v>
      </c>
      <c r="O75" s="269">
        <v>1</v>
      </c>
      <c r="P75" s="270"/>
      <c r="Q75" s="271"/>
      <c r="R75" s="53"/>
      <c r="S75" s="100"/>
      <c r="U75" s="37"/>
      <c r="V75" s="158" t="str">
        <f>IF(AND(E75=501,N75=501),"TARKISTA JÄI-SARAKE"," ")</f>
        <v> </v>
      </c>
      <c r="W75" s="157"/>
      <c r="X75" s="41"/>
      <c r="Y75" s="37"/>
      <c r="Z75" s="37"/>
      <c r="AA75" s="37"/>
      <c r="AB75" s="159">
        <f>IF(AND(C75=0,L75&gt;0),"toinen TIKAT-sarake tyhjä !",IF(AND(C75&gt;0,L75=0),"toinen TIKAT-sarake tyhjä !",""))</f>
      </c>
      <c r="AC75" s="37"/>
      <c r="AD75" s="37"/>
      <c r="AH75" s="37"/>
      <c r="AI75" s="37"/>
      <c r="AJ75" s="37"/>
      <c r="AK75" s="37"/>
    </row>
    <row r="76" spans="1:37" s="20" customFormat="1" ht="30.75" customHeight="1">
      <c r="A76" s="294"/>
      <c r="B76" s="109">
        <v>4</v>
      </c>
      <c r="C76" s="53">
        <v>24</v>
      </c>
      <c r="D76" s="58">
        <v>148</v>
      </c>
      <c r="E76" s="57">
        <f>IF(C76=0," ",IF(C76=0,0,501-D76))</f>
        <v>353</v>
      </c>
      <c r="F76" s="53"/>
      <c r="G76" s="53"/>
      <c r="H76" s="100"/>
      <c r="I76" s="145"/>
      <c r="J76" s="55"/>
      <c r="K76" s="109">
        <v>4</v>
      </c>
      <c r="L76" s="53">
        <v>26</v>
      </c>
      <c r="M76" s="58"/>
      <c r="N76" s="57">
        <f>IF(L76=0," ",IF(L76=0,0,501-M76))</f>
        <v>501</v>
      </c>
      <c r="O76" s="269">
        <v>1</v>
      </c>
      <c r="P76" s="270"/>
      <c r="Q76" s="271"/>
      <c r="R76" s="53"/>
      <c r="S76" s="100"/>
      <c r="U76" s="37"/>
      <c r="V76" s="158" t="str">
        <f>IF(AND(E76=501,N76=501),"TARKISTA JÄI-SARAKE"," ")</f>
        <v> </v>
      </c>
      <c r="W76" s="157"/>
      <c r="X76" s="41"/>
      <c r="Y76" s="37"/>
      <c r="Z76" s="37"/>
      <c r="AA76" s="37"/>
      <c r="AB76" s="159">
        <f>IF(AND(C76=0,L76&gt;0),"toinen TIKAT-sarake tyhjä !",IF(AND(C76&gt;0,L76=0),"toinen TIKAT-sarake tyhjä !",""))</f>
      </c>
      <c r="AC76" s="37"/>
      <c r="AD76" s="37"/>
      <c r="AH76" s="37"/>
      <c r="AI76" s="37"/>
      <c r="AJ76" s="37"/>
      <c r="AK76" s="37"/>
    </row>
    <row r="77" spans="1:37" s="20" customFormat="1" ht="30.75" customHeight="1">
      <c r="A77" s="99"/>
      <c r="B77" s="109">
        <v>5</v>
      </c>
      <c r="C77" s="53">
        <v>23</v>
      </c>
      <c r="D77" s="58"/>
      <c r="E77" s="57">
        <f>IF(C77=0," ",IF(C77=0,0,501-D77))</f>
        <v>501</v>
      </c>
      <c r="F77" s="53">
        <v>2</v>
      </c>
      <c r="G77" s="53"/>
      <c r="H77" s="100"/>
      <c r="I77" s="145"/>
      <c r="J77" s="55"/>
      <c r="K77" s="109">
        <v>5</v>
      </c>
      <c r="L77" s="53">
        <v>21</v>
      </c>
      <c r="M77" s="58">
        <v>60</v>
      </c>
      <c r="N77" s="57">
        <f>IF(L77=0," ",IF(L77=0,0,501-M77))</f>
        <v>441</v>
      </c>
      <c r="O77" s="269">
        <v>1</v>
      </c>
      <c r="P77" s="270"/>
      <c r="Q77" s="271"/>
      <c r="R77" s="53"/>
      <c r="S77" s="100"/>
      <c r="U77" s="37"/>
      <c r="V77" s="158" t="str">
        <f>IF(AND(E77=501,N77=501),"TARKISTA JÄI-SARAKE"," ")</f>
        <v> </v>
      </c>
      <c r="W77" s="157"/>
      <c r="X77" s="41"/>
      <c r="Y77" s="37"/>
      <c r="Z77" s="37"/>
      <c r="AA77" s="37"/>
      <c r="AB77" s="159">
        <f>IF(AND(C77=0,L77&gt;0),"toinen TIKAT-sarake tyhjä !",IF(AND(C77&gt;0,L77=0),"toinen TIKAT-sarake tyhjä !",""))</f>
      </c>
      <c r="AC77" s="37"/>
      <c r="AD77" s="37"/>
      <c r="AH77" s="37"/>
      <c r="AI77" s="37"/>
      <c r="AJ77" s="37"/>
      <c r="AK77" s="37"/>
    </row>
    <row r="78" spans="1:37" s="20" customFormat="1" ht="19.5" customHeight="1" thickBot="1">
      <c r="A78" s="111"/>
      <c r="B78" s="116" t="s">
        <v>22</v>
      </c>
      <c r="C78" s="119">
        <f>COUNTIF(C73:C77,"&gt;0")</f>
        <v>5</v>
      </c>
      <c r="D78" s="119">
        <f>COUNTIF(D73:D77,"&gt;0")</f>
        <v>2</v>
      </c>
      <c r="E78" s="103"/>
      <c r="F78" s="103"/>
      <c r="G78" s="103"/>
      <c r="H78" s="115"/>
      <c r="I78" s="113"/>
      <c r="J78" s="114"/>
      <c r="K78" s="114"/>
      <c r="L78" s="119">
        <f>COUNTIF(L73:L77,"&gt;0")</f>
        <v>5</v>
      </c>
      <c r="M78" s="119">
        <f>COUNTIF(M73:M77,"&gt;0")</f>
        <v>3</v>
      </c>
      <c r="N78" s="103"/>
      <c r="O78" s="103"/>
      <c r="P78" s="103"/>
      <c r="Q78" s="103"/>
      <c r="R78" s="103"/>
      <c r="S78" s="115"/>
      <c r="U78" s="37"/>
      <c r="V78" s="160"/>
      <c r="W78" s="37"/>
      <c r="X78" s="37"/>
      <c r="Y78" s="37"/>
      <c r="Z78" s="37"/>
      <c r="AA78" s="37"/>
      <c r="AB78" s="160"/>
      <c r="AC78" s="37"/>
      <c r="AD78" s="37"/>
      <c r="AH78" s="37"/>
      <c r="AI78" s="37"/>
      <c r="AJ78" s="37"/>
      <c r="AK78" s="37"/>
    </row>
    <row r="79" spans="1:28" s="37" customFormat="1" ht="36.75" customHeight="1" thickBot="1">
      <c r="A79" s="36"/>
      <c r="H79" s="20"/>
      <c r="I79" s="44"/>
      <c r="J79" s="44"/>
      <c r="K79" s="44"/>
      <c r="L79" s="44"/>
      <c r="M79" s="44"/>
      <c r="T79" s="20"/>
      <c r="V79" s="160"/>
      <c r="AB79" s="160"/>
    </row>
    <row r="80" spans="1:37" s="20" customFormat="1" ht="29.25" customHeight="1">
      <c r="A80" s="95"/>
      <c r="B80" s="96" t="s">
        <v>0</v>
      </c>
      <c r="C80" s="265" t="str">
        <f>C16</f>
        <v>Jyrki Hosio</v>
      </c>
      <c r="D80" s="265"/>
      <c r="E80" s="265"/>
      <c r="F80" s="265"/>
      <c r="G80" s="265"/>
      <c r="H80" s="124">
        <f>IF(OR(H81="L",C80=0),0,1)</f>
        <v>1</v>
      </c>
      <c r="I80" s="106"/>
      <c r="J80" s="97"/>
      <c r="K80" s="98" t="s">
        <v>0</v>
      </c>
      <c r="L80" s="265" t="str">
        <f>J16</f>
        <v>Peter Selenius</v>
      </c>
      <c r="M80" s="265"/>
      <c r="N80" s="265"/>
      <c r="O80" s="265"/>
      <c r="P80" s="265"/>
      <c r="Q80" s="266"/>
      <c r="R80" s="266"/>
      <c r="S80" s="120">
        <f>IF(OR(I81="L",L80=0),0,1)</f>
        <v>1</v>
      </c>
      <c r="U80" s="37"/>
      <c r="V80" s="160"/>
      <c r="W80" s="37"/>
      <c r="X80" s="37"/>
      <c r="Y80" s="37"/>
      <c r="Z80" s="37"/>
      <c r="AA80" s="37"/>
      <c r="AB80" s="160"/>
      <c r="AC80" s="37"/>
      <c r="AD80" s="37"/>
      <c r="AH80" s="37"/>
      <c r="AI80" s="37"/>
      <c r="AJ80" s="37"/>
      <c r="AK80" s="37"/>
    </row>
    <row r="81" spans="1:37" s="20" customFormat="1" ht="15">
      <c r="A81" s="99"/>
      <c r="B81" s="23"/>
      <c r="C81" s="23"/>
      <c r="D81" s="23"/>
      <c r="E81" s="23"/>
      <c r="F81" s="23"/>
      <c r="G81" s="23"/>
      <c r="H81" s="133"/>
      <c r="I81" s="263"/>
      <c r="J81" s="264"/>
      <c r="K81" s="55"/>
      <c r="L81" s="55"/>
      <c r="M81" s="55"/>
      <c r="N81" s="23"/>
      <c r="O81" s="23"/>
      <c r="P81" s="23"/>
      <c r="Q81" s="23"/>
      <c r="R81" s="23"/>
      <c r="S81" s="100"/>
      <c r="U81" s="37"/>
      <c r="V81" s="160"/>
      <c r="W81" s="37"/>
      <c r="X81" s="37"/>
      <c r="Y81" s="37"/>
      <c r="Z81" s="37"/>
      <c r="AA81" s="37"/>
      <c r="AB81" s="160"/>
      <c r="AC81" s="37"/>
      <c r="AD81" s="37"/>
      <c r="AH81" s="37"/>
      <c r="AI81" s="37"/>
      <c r="AJ81" s="37"/>
      <c r="AK81" s="37"/>
    </row>
    <row r="82" spans="1:37" s="20" customFormat="1" ht="15">
      <c r="A82" s="99"/>
      <c r="B82" s="110" t="s">
        <v>1</v>
      </c>
      <c r="C82" s="50" t="s">
        <v>16</v>
      </c>
      <c r="D82" s="50" t="s">
        <v>17</v>
      </c>
      <c r="E82" s="94" t="s">
        <v>4</v>
      </c>
      <c r="F82" s="50" t="s">
        <v>18</v>
      </c>
      <c r="G82" s="50" t="s">
        <v>19</v>
      </c>
      <c r="H82" s="122"/>
      <c r="I82" s="107"/>
      <c r="J82" s="51"/>
      <c r="K82" s="110" t="s">
        <v>1</v>
      </c>
      <c r="L82" s="50" t="s">
        <v>16</v>
      </c>
      <c r="M82" s="50" t="s">
        <v>17</v>
      </c>
      <c r="N82" s="94" t="s">
        <v>4</v>
      </c>
      <c r="O82" s="272" t="s">
        <v>18</v>
      </c>
      <c r="P82" s="273"/>
      <c r="Q82" s="52"/>
      <c r="R82" s="50" t="s">
        <v>19</v>
      </c>
      <c r="S82" s="100"/>
      <c r="U82" s="37"/>
      <c r="V82" s="160"/>
      <c r="W82" s="37"/>
      <c r="X82" s="37"/>
      <c r="Y82" s="37"/>
      <c r="Z82" s="37"/>
      <c r="AA82" s="37"/>
      <c r="AB82" s="160"/>
      <c r="AC82" s="37"/>
      <c r="AD82" s="37"/>
      <c r="AH82" s="37"/>
      <c r="AI82" s="37"/>
      <c r="AJ82" s="37"/>
      <c r="AK82" s="37"/>
    </row>
    <row r="83" spans="1:37" s="20" customFormat="1" ht="30" customHeight="1">
      <c r="A83" s="99"/>
      <c r="B83" s="109">
        <v>1</v>
      </c>
      <c r="C83" s="53">
        <v>24</v>
      </c>
      <c r="D83" s="58">
        <v>38</v>
      </c>
      <c r="E83" s="57">
        <f>IF(C83=0," ",IF(C83=0,0,501-D83))</f>
        <v>463</v>
      </c>
      <c r="F83" s="53">
        <v>1</v>
      </c>
      <c r="G83" s="53"/>
      <c r="H83" s="123">
        <f>IF(AND(H80=1,S80=0),1,IF(COUNT(C83:C87)&gt;2,IF(COUNT(D83:D87)=3,0,1),0))</f>
        <v>0</v>
      </c>
      <c r="I83" s="145"/>
      <c r="J83" s="55"/>
      <c r="K83" s="109">
        <v>1</v>
      </c>
      <c r="L83" s="53">
        <v>25</v>
      </c>
      <c r="M83" s="58"/>
      <c r="N83" s="57">
        <f>IF(L83=0," ",IF(L83=0,0,501-M83))</f>
        <v>501</v>
      </c>
      <c r="O83" s="269">
        <v>1</v>
      </c>
      <c r="P83" s="270"/>
      <c r="Q83" s="271"/>
      <c r="R83" s="53"/>
      <c r="S83" s="100"/>
      <c r="U83" s="54">
        <f>IF(AND(S80=1,H80=0),1,IF(COUNT(L83:L87)&gt;2,IF(COUNT(M83:M87)=3,0,1),0))</f>
        <v>1</v>
      </c>
      <c r="V83" s="158" t="str">
        <f>IF(AND(E83=501,N83=501),"TARKISTA JÄI-SARAKE"," ")</f>
        <v> </v>
      </c>
      <c r="W83" s="160"/>
      <c r="X83" s="160"/>
      <c r="Y83" s="160"/>
      <c r="Z83" s="160"/>
      <c r="AA83" s="160"/>
      <c r="AB83" s="159">
        <f>IF(AND(C83=0,L83&gt;0),"toinen TIKAT-sarake tyhjä !",IF(AND(C83&gt;0,L83=0),"toinen TIKAT-sarake tyhjä !",""))</f>
      </c>
      <c r="AC83" s="160"/>
      <c r="AD83" s="160"/>
      <c r="AE83" s="160"/>
      <c r="AF83" s="160"/>
      <c r="AG83" s="160"/>
      <c r="AH83" s="160"/>
      <c r="AI83" s="160"/>
      <c r="AJ83" s="37"/>
      <c r="AK83" s="37"/>
    </row>
    <row r="84" spans="1:37" s="20" customFormat="1" ht="30" customHeight="1">
      <c r="A84" s="293" t="s">
        <v>23</v>
      </c>
      <c r="B84" s="109">
        <v>2</v>
      </c>
      <c r="C84" s="53">
        <v>22</v>
      </c>
      <c r="D84" s="58"/>
      <c r="E84" s="57">
        <f>IF(C84=0," ",IF(C84=0,0,501-D84))</f>
        <v>501</v>
      </c>
      <c r="F84" s="53">
        <v>2</v>
      </c>
      <c r="G84" s="53"/>
      <c r="H84" s="121"/>
      <c r="I84" s="145"/>
      <c r="J84" s="55"/>
      <c r="K84" s="109">
        <v>2</v>
      </c>
      <c r="L84" s="53">
        <v>21</v>
      </c>
      <c r="M84" s="58">
        <v>91</v>
      </c>
      <c r="N84" s="57">
        <f>IF(L84=0," ",IF(L84=0,0,501-M84))</f>
        <v>410</v>
      </c>
      <c r="O84" s="269">
        <v>1</v>
      </c>
      <c r="P84" s="270"/>
      <c r="Q84" s="271"/>
      <c r="R84" s="53"/>
      <c r="S84" s="100"/>
      <c r="U84" s="37"/>
      <c r="V84" s="158" t="str">
        <f>IF(AND(E84=501,N84=501),"TARKISTA JÄI-SARAKE"," ")</f>
        <v> </v>
      </c>
      <c r="W84" s="157"/>
      <c r="X84" s="41"/>
      <c r="Y84" s="37"/>
      <c r="Z84" s="37"/>
      <c r="AA84" s="37"/>
      <c r="AB84" s="159">
        <f>IF(AND(C84=0,L84&gt;0),"toinen TIKAT-sarake tyhjä !",IF(AND(C84&gt;0,L84=0),"toinen TIKAT-sarake tyhjä !",""))</f>
      </c>
      <c r="AC84" s="37"/>
      <c r="AD84" s="37"/>
      <c r="AH84" s="37"/>
      <c r="AI84" s="37"/>
      <c r="AJ84" s="37"/>
      <c r="AK84" s="37"/>
    </row>
    <row r="85" spans="1:37" s="20" customFormat="1" ht="30" customHeight="1">
      <c r="A85" s="294"/>
      <c r="B85" s="109">
        <v>3</v>
      </c>
      <c r="C85" s="53">
        <v>21</v>
      </c>
      <c r="D85" s="58">
        <v>125</v>
      </c>
      <c r="E85" s="57">
        <f>IF(C85=0," ",IF(C85=0,0,501-D85))</f>
        <v>376</v>
      </c>
      <c r="F85" s="53">
        <v>1</v>
      </c>
      <c r="G85" s="53"/>
      <c r="H85" s="100"/>
      <c r="I85" s="145"/>
      <c r="J85" s="55"/>
      <c r="K85" s="109">
        <v>3</v>
      </c>
      <c r="L85" s="53">
        <v>23</v>
      </c>
      <c r="M85" s="58"/>
      <c r="N85" s="57">
        <f>IF(L85=0," ",IF(L85=0,0,501-M85))</f>
        <v>501</v>
      </c>
      <c r="O85" s="269">
        <v>2</v>
      </c>
      <c r="P85" s="270"/>
      <c r="Q85" s="271"/>
      <c r="R85" s="53">
        <v>1</v>
      </c>
      <c r="S85" s="100"/>
      <c r="U85" s="37"/>
      <c r="V85" s="158" t="str">
        <f>IF(AND(E85=501,N85=501),"TARKISTA JÄI-SARAKE"," ")</f>
        <v> </v>
      </c>
      <c r="W85" s="157"/>
      <c r="X85" s="41"/>
      <c r="Y85" s="37"/>
      <c r="Z85" s="37"/>
      <c r="AA85" s="37"/>
      <c r="AB85" s="159">
        <f>IF(AND(C85=0,L85&gt;0),"toinen TIKAT-sarake tyhjä !",IF(AND(C85&gt;0,L85=0),"toinen TIKAT-sarake tyhjä !",""))</f>
      </c>
      <c r="AC85" s="37"/>
      <c r="AD85" s="37"/>
      <c r="AH85" s="37"/>
      <c r="AI85" s="37"/>
      <c r="AJ85" s="37"/>
      <c r="AK85" s="37"/>
    </row>
    <row r="86" spans="1:37" s="20" customFormat="1" ht="30" customHeight="1">
      <c r="A86" s="294"/>
      <c r="B86" s="109">
        <v>4</v>
      </c>
      <c r="C86" s="53">
        <v>21</v>
      </c>
      <c r="D86" s="58">
        <v>103</v>
      </c>
      <c r="E86" s="57">
        <f>IF(C86=0," ",IF(C86=0,0,501-D86))</f>
        <v>398</v>
      </c>
      <c r="F86" s="53">
        <v>1</v>
      </c>
      <c r="G86" s="53"/>
      <c r="H86" s="100"/>
      <c r="I86" s="145"/>
      <c r="J86" s="55"/>
      <c r="K86" s="109">
        <v>4</v>
      </c>
      <c r="L86" s="53">
        <v>20</v>
      </c>
      <c r="M86" s="58"/>
      <c r="N86" s="57">
        <f>IF(L86=0," ",IF(L86=0,0,501-M86))</f>
        <v>501</v>
      </c>
      <c r="O86" s="269">
        <v>3</v>
      </c>
      <c r="P86" s="270"/>
      <c r="Q86" s="271"/>
      <c r="R86" s="53"/>
      <c r="S86" s="100"/>
      <c r="U86" s="37"/>
      <c r="V86" s="158" t="str">
        <f>IF(AND(E86=501,N86=501),"TARKISTA JÄI-SARAKE"," ")</f>
        <v> </v>
      </c>
      <c r="W86" s="157"/>
      <c r="X86" s="41"/>
      <c r="Y86" s="37"/>
      <c r="Z86" s="37"/>
      <c r="AA86" s="37"/>
      <c r="AB86" s="159">
        <f>IF(AND(C86=0,L86&gt;0),"toinen TIKAT-sarake tyhjä !",IF(AND(C86&gt;0,L86=0),"toinen TIKAT-sarake tyhjä !",""))</f>
      </c>
      <c r="AC86" s="37"/>
      <c r="AD86" s="37"/>
      <c r="AH86" s="37"/>
      <c r="AI86" s="37"/>
      <c r="AJ86" s="37"/>
      <c r="AK86" s="37"/>
    </row>
    <row r="87" spans="1:37" s="20" customFormat="1" ht="30" customHeight="1">
      <c r="A87" s="99"/>
      <c r="B87" s="109">
        <v>5</v>
      </c>
      <c r="C87" s="53"/>
      <c r="D87" s="58"/>
      <c r="E87" s="57" t="str">
        <f>IF(C87=0," ",IF(C87=0,0,501-D87))</f>
        <v> </v>
      </c>
      <c r="F87" s="53"/>
      <c r="G87" s="53"/>
      <c r="H87" s="100"/>
      <c r="I87" s="145"/>
      <c r="J87" s="55"/>
      <c r="K87" s="109">
        <v>5</v>
      </c>
      <c r="L87" s="53"/>
      <c r="M87" s="58"/>
      <c r="N87" s="57" t="str">
        <f>IF(L87=0," ",IF(L87=0,0,501-M87))</f>
        <v> </v>
      </c>
      <c r="O87" s="269"/>
      <c r="P87" s="270"/>
      <c r="Q87" s="271"/>
      <c r="R87" s="53"/>
      <c r="S87" s="100"/>
      <c r="U87" s="37"/>
      <c r="V87" s="158" t="str">
        <f>IF(AND(E87=501,N87=501),"TARKISTA JÄI-SARAKE"," ")</f>
        <v> </v>
      </c>
      <c r="W87" s="157"/>
      <c r="X87" s="41"/>
      <c r="Y87" s="37"/>
      <c r="Z87" s="37"/>
      <c r="AA87" s="37"/>
      <c r="AB87" s="159">
        <f>IF(AND(C87=0,L87&gt;0),"toinen TIKAT-sarake tyhjä !",IF(AND(C87&gt;0,L87=0),"toinen TIKAT-sarake tyhjä !",""))</f>
      </c>
      <c r="AC87" s="37"/>
      <c r="AD87" s="37"/>
      <c r="AH87" s="37"/>
      <c r="AI87" s="37"/>
      <c r="AJ87" s="37"/>
      <c r="AK87" s="37"/>
    </row>
    <row r="88" spans="1:37" s="20" customFormat="1" ht="16.5" customHeight="1" thickBot="1">
      <c r="A88" s="111"/>
      <c r="C88" s="119">
        <f>COUNTIF(C83:C87,"&gt;0")</f>
        <v>4</v>
      </c>
      <c r="D88" s="119">
        <f>COUNTIF(D83:D87,"&gt;0")</f>
        <v>3</v>
      </c>
      <c r="E88" s="103"/>
      <c r="F88" s="103"/>
      <c r="G88" s="103"/>
      <c r="H88" s="115"/>
      <c r="I88" s="113"/>
      <c r="J88" s="114"/>
      <c r="K88" s="114"/>
      <c r="L88" s="119">
        <f>COUNTIF(L83:L87,"&gt;0")</f>
        <v>4</v>
      </c>
      <c r="M88" s="119">
        <f>COUNTIF(M83:M87,"&gt;0")</f>
        <v>1</v>
      </c>
      <c r="N88" s="103"/>
      <c r="O88" s="103"/>
      <c r="P88" s="103"/>
      <c r="Q88" s="103"/>
      <c r="R88" s="103"/>
      <c r="S88" s="115"/>
      <c r="T88" s="23"/>
      <c r="U88" s="36"/>
      <c r="V88" s="161"/>
      <c r="W88" s="36"/>
      <c r="X88" s="36"/>
      <c r="Y88" s="36"/>
      <c r="Z88" s="37"/>
      <c r="AA88" s="37"/>
      <c r="AB88" s="160"/>
      <c r="AC88" s="37"/>
      <c r="AD88" s="37"/>
      <c r="AH88" s="37"/>
      <c r="AI88" s="37"/>
      <c r="AJ88" s="37"/>
      <c r="AK88" s="37"/>
    </row>
    <row r="89" spans="1:28" s="37" customFormat="1" ht="36" customHeight="1" thickBot="1">
      <c r="A89" s="36"/>
      <c r="B89" s="45" t="s">
        <v>23</v>
      </c>
      <c r="C89" s="36"/>
      <c r="D89" s="36"/>
      <c r="E89" s="36"/>
      <c r="F89" s="36"/>
      <c r="G89" s="36"/>
      <c r="H89" s="23"/>
      <c r="I89" s="60"/>
      <c r="J89" s="60"/>
      <c r="K89" s="60"/>
      <c r="L89" s="60"/>
      <c r="M89" s="60"/>
      <c r="N89" s="36"/>
      <c r="O89" s="36"/>
      <c r="P89" s="36"/>
      <c r="Q89" s="36"/>
      <c r="R89" s="36"/>
      <c r="S89" s="36"/>
      <c r="T89" s="23"/>
      <c r="U89" s="36"/>
      <c r="V89" s="161"/>
      <c r="W89" s="36"/>
      <c r="AB89" s="160"/>
    </row>
    <row r="90" spans="1:37" s="20" customFormat="1" ht="30" customHeight="1">
      <c r="A90" s="95"/>
      <c r="B90" s="96" t="s">
        <v>0</v>
      </c>
      <c r="C90" s="265" t="str">
        <f>C17</f>
        <v>J-P Koukonen</v>
      </c>
      <c r="D90" s="265"/>
      <c r="E90" s="265"/>
      <c r="F90" s="265"/>
      <c r="G90" s="265"/>
      <c r="H90" s="124">
        <f>IF(OR(H91="L",C90=0),0,1)</f>
        <v>1</v>
      </c>
      <c r="I90" s="106"/>
      <c r="J90" s="97"/>
      <c r="K90" s="98" t="s">
        <v>0</v>
      </c>
      <c r="L90" s="265" t="str">
        <f>J17</f>
        <v>Sami Högström</v>
      </c>
      <c r="M90" s="265"/>
      <c r="N90" s="265"/>
      <c r="O90" s="265"/>
      <c r="P90" s="265"/>
      <c r="Q90" s="266"/>
      <c r="R90" s="266"/>
      <c r="S90" s="120">
        <f>IF(OR(I91="L",L90=0),0,1)</f>
        <v>1</v>
      </c>
      <c r="U90" s="37"/>
      <c r="V90" s="160"/>
      <c r="W90" s="37"/>
      <c r="X90" s="37"/>
      <c r="Y90" s="37"/>
      <c r="Z90" s="37"/>
      <c r="AA90" s="37"/>
      <c r="AB90" s="160"/>
      <c r="AC90" s="37"/>
      <c r="AD90" s="37"/>
      <c r="AH90" s="37"/>
      <c r="AI90" s="37"/>
      <c r="AJ90" s="37"/>
      <c r="AK90" s="37"/>
    </row>
    <row r="91" spans="1:37" s="20" customFormat="1" ht="15">
      <c r="A91" s="99"/>
      <c r="B91" s="23"/>
      <c r="C91" s="23"/>
      <c r="D91" s="23"/>
      <c r="E91" s="23"/>
      <c r="F91" s="23"/>
      <c r="G91" s="23"/>
      <c r="H91" s="133"/>
      <c r="I91" s="263"/>
      <c r="J91" s="264"/>
      <c r="K91" s="55"/>
      <c r="L91" s="55"/>
      <c r="M91" s="55"/>
      <c r="N91" s="23"/>
      <c r="O91" s="23"/>
      <c r="P91" s="23"/>
      <c r="Q91" s="23"/>
      <c r="R91" s="23"/>
      <c r="S91" s="100"/>
      <c r="U91" s="37"/>
      <c r="V91" s="160"/>
      <c r="W91" s="37"/>
      <c r="X91" s="37"/>
      <c r="Y91" s="37"/>
      <c r="Z91" s="37"/>
      <c r="AA91" s="37"/>
      <c r="AB91" s="160"/>
      <c r="AC91" s="37"/>
      <c r="AD91" s="37"/>
      <c r="AH91" s="37"/>
      <c r="AI91" s="37"/>
      <c r="AJ91" s="37"/>
      <c r="AK91" s="37"/>
    </row>
    <row r="92" spans="1:37" s="20" customFormat="1" ht="15">
      <c r="A92" s="99"/>
      <c r="B92" s="110" t="s">
        <v>1</v>
      </c>
      <c r="C92" s="50" t="s">
        <v>16</v>
      </c>
      <c r="D92" s="50" t="s">
        <v>17</v>
      </c>
      <c r="E92" s="94" t="s">
        <v>4</v>
      </c>
      <c r="F92" s="50" t="s">
        <v>18</v>
      </c>
      <c r="G92" s="50" t="s">
        <v>19</v>
      </c>
      <c r="H92" s="122"/>
      <c r="I92" s="107"/>
      <c r="J92" s="51"/>
      <c r="K92" s="110" t="s">
        <v>1</v>
      </c>
      <c r="L92" s="50" t="s">
        <v>16</v>
      </c>
      <c r="M92" s="50" t="s">
        <v>17</v>
      </c>
      <c r="N92" s="94" t="s">
        <v>4</v>
      </c>
      <c r="O92" s="272" t="s">
        <v>18</v>
      </c>
      <c r="P92" s="273"/>
      <c r="Q92" s="52"/>
      <c r="R92" s="50" t="s">
        <v>19</v>
      </c>
      <c r="S92" s="100"/>
      <c r="U92" s="37"/>
      <c r="V92" s="160"/>
      <c r="W92" s="37"/>
      <c r="X92" s="37"/>
      <c r="Y92" s="37"/>
      <c r="Z92" s="37"/>
      <c r="AA92" s="37"/>
      <c r="AB92" s="160"/>
      <c r="AC92" s="37"/>
      <c r="AD92" s="37"/>
      <c r="AH92" s="37"/>
      <c r="AI92" s="37"/>
      <c r="AJ92" s="37"/>
      <c r="AK92" s="37"/>
    </row>
    <row r="93" spans="1:37" s="20" customFormat="1" ht="30.75" customHeight="1">
      <c r="A93" s="99"/>
      <c r="B93" s="109">
        <v>1</v>
      </c>
      <c r="C93" s="53">
        <v>15</v>
      </c>
      <c r="D93" s="58">
        <v>297</v>
      </c>
      <c r="E93" s="57">
        <f>IF(C93=0," ",IF(C93=0,0,501-D93))</f>
        <v>204</v>
      </c>
      <c r="F93" s="53"/>
      <c r="G93" s="53"/>
      <c r="H93" s="123">
        <f>IF(AND(H90=1,S90=0),1,IF(COUNT(C93:C97)&gt;2,IF(COUNT(D93:D97)=3,0,1),0))</f>
        <v>0</v>
      </c>
      <c r="I93" s="145"/>
      <c r="J93" s="55"/>
      <c r="K93" s="109">
        <v>1</v>
      </c>
      <c r="L93" s="53">
        <v>15</v>
      </c>
      <c r="M93" s="58"/>
      <c r="N93" s="57">
        <f>IF(L93=0," ",IF(L93=0,0,501-M93))</f>
        <v>501</v>
      </c>
      <c r="O93" s="269">
        <v>2</v>
      </c>
      <c r="P93" s="270"/>
      <c r="Q93" s="271"/>
      <c r="R93" s="53"/>
      <c r="S93" s="100"/>
      <c r="U93" s="54">
        <f>IF(AND(S90=1,H90=0),1,IF(COUNT(L93:L97)&gt;2,IF(COUNT(M93:M97)=3,0,1),0))</f>
        <v>1</v>
      </c>
      <c r="V93" s="158" t="str">
        <f>IF(AND(E93=501,N93=501),"TARKISTA JÄI-SARAKE"," ")</f>
        <v> </v>
      </c>
      <c r="W93" s="160"/>
      <c r="X93" s="160"/>
      <c r="Y93" s="160"/>
      <c r="Z93" s="160"/>
      <c r="AA93" s="160"/>
      <c r="AB93" s="159">
        <f>IF(AND(C93=0,L93&gt;0),"toinen TIKAT-sarake tyhjä !",IF(AND(C93&gt;0,L93=0),"toinen TIKAT-sarake tyhjä !",""))</f>
      </c>
      <c r="AC93" s="160"/>
      <c r="AD93" s="160"/>
      <c r="AE93" s="160"/>
      <c r="AF93" s="160"/>
      <c r="AG93" s="160"/>
      <c r="AH93" s="160"/>
      <c r="AI93" s="160"/>
      <c r="AJ93" s="37"/>
      <c r="AK93" s="37"/>
    </row>
    <row r="94" spans="1:37" s="20" customFormat="1" ht="30.75" customHeight="1">
      <c r="A94" s="293" t="s">
        <v>24</v>
      </c>
      <c r="B94" s="109">
        <v>2</v>
      </c>
      <c r="C94" s="53">
        <v>18</v>
      </c>
      <c r="D94" s="58">
        <v>157</v>
      </c>
      <c r="E94" s="57">
        <f>IF(C94=0," ",IF(C94=0,0,501-D94))</f>
        <v>344</v>
      </c>
      <c r="F94" s="53">
        <v>1</v>
      </c>
      <c r="G94" s="53"/>
      <c r="H94" s="121"/>
      <c r="I94" s="145"/>
      <c r="J94" s="55"/>
      <c r="K94" s="109">
        <v>2</v>
      </c>
      <c r="L94" s="53">
        <v>20</v>
      </c>
      <c r="M94" s="58"/>
      <c r="N94" s="57">
        <f>IF(L94=0," ",IF(L94=0,0,501-M94))</f>
        <v>501</v>
      </c>
      <c r="O94" s="269">
        <v>3</v>
      </c>
      <c r="P94" s="270"/>
      <c r="Q94" s="271"/>
      <c r="R94" s="53"/>
      <c r="S94" s="100"/>
      <c r="U94" s="37"/>
      <c r="V94" s="158" t="str">
        <f>IF(AND(E94=501,N94=501),"TARKISTA JÄI-SARAKE"," ")</f>
        <v> </v>
      </c>
      <c r="W94" s="157"/>
      <c r="X94" s="41"/>
      <c r="Y94" s="37"/>
      <c r="Z94" s="37"/>
      <c r="AA94" s="37"/>
      <c r="AB94" s="159">
        <f>IF(AND(C94=0,L94&gt;0),"toinen TIKAT-sarake tyhjä !",IF(AND(C94&gt;0,L94=0),"toinen TIKAT-sarake tyhjä !",""))</f>
      </c>
      <c r="AC94" s="37"/>
      <c r="AD94" s="37"/>
      <c r="AH94" s="37"/>
      <c r="AI94" s="37"/>
      <c r="AJ94" s="37"/>
      <c r="AK94" s="37"/>
    </row>
    <row r="95" spans="1:37" s="20" customFormat="1" ht="30.75" customHeight="1">
      <c r="A95" s="294"/>
      <c r="B95" s="109">
        <v>3</v>
      </c>
      <c r="C95" s="53">
        <v>21</v>
      </c>
      <c r="D95" s="58">
        <v>204</v>
      </c>
      <c r="E95" s="57">
        <f>IF(C95=0," ",IF(C95=0,0,501-D95))</f>
        <v>297</v>
      </c>
      <c r="F95" s="53"/>
      <c r="G95" s="53"/>
      <c r="H95" s="100"/>
      <c r="I95" s="145"/>
      <c r="J95" s="55"/>
      <c r="K95" s="109">
        <v>3</v>
      </c>
      <c r="L95" s="53">
        <v>19</v>
      </c>
      <c r="M95" s="58"/>
      <c r="N95" s="57">
        <f>IF(L95=0," ",IF(L95=0,0,501-M95))</f>
        <v>501</v>
      </c>
      <c r="O95" s="269">
        <v>2</v>
      </c>
      <c r="P95" s="270"/>
      <c r="Q95" s="271"/>
      <c r="R95" s="53"/>
      <c r="S95" s="100"/>
      <c r="U95" s="37"/>
      <c r="V95" s="158" t="str">
        <f>IF(AND(E95=501,N95=501),"TARKISTA JÄI-SARAKE"," ")</f>
        <v> </v>
      </c>
      <c r="W95" s="157"/>
      <c r="X95" s="41"/>
      <c r="Y95" s="37"/>
      <c r="Z95" s="37"/>
      <c r="AA95" s="37"/>
      <c r="AB95" s="159">
        <f>IF(AND(C95=0,L95&gt;0),"toinen TIKAT-sarake tyhjä !",IF(AND(C95&gt;0,L95=0),"toinen TIKAT-sarake tyhjä !",""))</f>
      </c>
      <c r="AC95" s="37"/>
      <c r="AD95" s="37"/>
      <c r="AH95" s="37"/>
      <c r="AI95" s="37"/>
      <c r="AJ95" s="37"/>
      <c r="AK95" s="37"/>
    </row>
    <row r="96" spans="1:37" s="20" customFormat="1" ht="30.75" customHeight="1">
      <c r="A96" s="294"/>
      <c r="B96" s="109">
        <v>4</v>
      </c>
      <c r="C96" s="53"/>
      <c r="D96" s="58"/>
      <c r="E96" s="57" t="str">
        <f>IF(C96=0," ",IF(C96=0,0,501-D96))</f>
        <v> </v>
      </c>
      <c r="F96" s="53"/>
      <c r="G96" s="53"/>
      <c r="H96" s="100"/>
      <c r="I96" s="145"/>
      <c r="J96" s="55"/>
      <c r="K96" s="109">
        <v>4</v>
      </c>
      <c r="L96" s="53"/>
      <c r="M96" s="58"/>
      <c r="N96" s="57" t="str">
        <f>IF(L96=0," ",IF(L96=0,0,501-M96))</f>
        <v> </v>
      </c>
      <c r="O96" s="269"/>
      <c r="P96" s="270"/>
      <c r="Q96" s="271"/>
      <c r="R96" s="53"/>
      <c r="S96" s="100"/>
      <c r="U96" s="37"/>
      <c r="V96" s="158" t="str">
        <f>IF(AND(E96=501,N96=501),"TARKISTA JÄI-SARAKE"," ")</f>
        <v> </v>
      </c>
      <c r="W96" s="157"/>
      <c r="X96" s="41"/>
      <c r="Y96" s="37"/>
      <c r="Z96" s="37"/>
      <c r="AA96" s="37"/>
      <c r="AB96" s="159">
        <f>IF(AND(C96=0,L96&gt;0),"toinen TIKAT-sarake tyhjä !",IF(AND(C96&gt;0,L96=0),"toinen TIKAT-sarake tyhjä !",""))</f>
      </c>
      <c r="AC96" s="37"/>
      <c r="AD96" s="37"/>
      <c r="AH96" s="37"/>
      <c r="AI96" s="37"/>
      <c r="AJ96" s="37"/>
      <c r="AK96" s="37"/>
    </row>
    <row r="97" spans="1:37" s="20" customFormat="1" ht="30.75" customHeight="1">
      <c r="A97" s="99"/>
      <c r="B97" s="109">
        <v>5</v>
      </c>
      <c r="C97" s="53"/>
      <c r="D97" s="58"/>
      <c r="E97" s="57" t="str">
        <f>IF(C97=0," ",IF(C97=0,0,501-D97))</f>
        <v> </v>
      </c>
      <c r="F97" s="53"/>
      <c r="G97" s="53"/>
      <c r="H97" s="100"/>
      <c r="I97" s="145"/>
      <c r="J97" s="55"/>
      <c r="K97" s="109">
        <v>5</v>
      </c>
      <c r="L97" s="53"/>
      <c r="M97" s="58"/>
      <c r="N97" s="57" t="str">
        <f>IF(L97=0," ",IF(L97=0,0,501-M97))</f>
        <v> </v>
      </c>
      <c r="O97" s="269"/>
      <c r="P97" s="270"/>
      <c r="Q97" s="271"/>
      <c r="R97" s="53"/>
      <c r="S97" s="100"/>
      <c r="U97" s="37"/>
      <c r="V97" s="158" t="str">
        <f>IF(AND(E97=501,N97=501),"TARKISTA JÄI-SARAKE"," ")</f>
        <v> </v>
      </c>
      <c r="W97" s="157"/>
      <c r="X97" s="41"/>
      <c r="Y97" s="37"/>
      <c r="Z97" s="37"/>
      <c r="AA97" s="37"/>
      <c r="AB97" s="159">
        <f>IF(AND(C97=0,L97&gt;0),"toinen TIKAT-sarake tyhjä !",IF(AND(C97&gt;0,L97=0),"toinen TIKAT-sarake tyhjä !",""))</f>
      </c>
      <c r="AC97" s="37"/>
      <c r="AD97" s="37"/>
      <c r="AH97" s="37"/>
      <c r="AI97" s="37"/>
      <c r="AJ97" s="37"/>
      <c r="AK97" s="37"/>
    </row>
    <row r="98" spans="1:37" s="20" customFormat="1" ht="15" customHeight="1" thickBot="1">
      <c r="A98" s="111"/>
      <c r="B98" s="103"/>
      <c r="C98" s="119">
        <f>COUNTIF(C93:C97,"&gt;0")</f>
        <v>3</v>
      </c>
      <c r="D98" s="119">
        <f>COUNTIF(D93:D97,"&gt;0")</f>
        <v>3</v>
      </c>
      <c r="E98" s="112"/>
      <c r="F98" s="112"/>
      <c r="G98" s="112"/>
      <c r="H98" s="115"/>
      <c r="I98" s="113"/>
      <c r="J98" s="114"/>
      <c r="K98" s="103"/>
      <c r="L98" s="119">
        <f>COUNTIF(L93:L97,"&gt;0")</f>
        <v>3</v>
      </c>
      <c r="M98" s="119">
        <f>COUNTIF(M93:M97,"&gt;0")</f>
        <v>0</v>
      </c>
      <c r="N98" s="119"/>
      <c r="O98" s="112"/>
      <c r="P98" s="118"/>
      <c r="Q98" s="118"/>
      <c r="R98" s="112"/>
      <c r="S98" s="115"/>
      <c r="U98" s="37"/>
      <c r="V98" s="160"/>
      <c r="W98" s="37"/>
      <c r="X98" s="37"/>
      <c r="Y98" s="37"/>
      <c r="Z98" s="37"/>
      <c r="AA98" s="37"/>
      <c r="AB98" s="160"/>
      <c r="AC98" s="37"/>
      <c r="AD98" s="37"/>
      <c r="AH98" s="37"/>
      <c r="AI98" s="37"/>
      <c r="AJ98" s="37"/>
      <c r="AK98" s="37"/>
    </row>
    <row r="99" spans="1:28" s="37" customFormat="1" ht="36.75" customHeight="1" thickBot="1">
      <c r="A99" s="36"/>
      <c r="B99" s="45" t="s">
        <v>24</v>
      </c>
      <c r="H99" s="20"/>
      <c r="I99" s="44"/>
      <c r="J99" s="44"/>
      <c r="K99" s="44"/>
      <c r="L99" s="44"/>
      <c r="M99" s="44"/>
      <c r="T99" s="20"/>
      <c r="V99" s="160"/>
      <c r="AB99" s="160"/>
    </row>
    <row r="100" spans="1:37" s="20" customFormat="1" ht="27.75" customHeight="1">
      <c r="A100" s="95"/>
      <c r="B100" s="96" t="s">
        <v>0</v>
      </c>
      <c r="C100" s="265" t="str">
        <f>C18</f>
        <v>Jari Snellman</v>
      </c>
      <c r="D100" s="265"/>
      <c r="E100" s="265"/>
      <c r="F100" s="265"/>
      <c r="G100" s="265"/>
      <c r="H100" s="124">
        <f>IF(OR(H101="L",C100=0),0,1)</f>
        <v>1</v>
      </c>
      <c r="I100" s="106"/>
      <c r="J100" s="97"/>
      <c r="K100" s="98" t="s">
        <v>0</v>
      </c>
      <c r="L100" s="265" t="str">
        <f>J18</f>
        <v>Tomi Kinnunen</v>
      </c>
      <c r="M100" s="265"/>
      <c r="N100" s="265"/>
      <c r="O100" s="265"/>
      <c r="P100" s="265"/>
      <c r="Q100" s="266"/>
      <c r="R100" s="266"/>
      <c r="S100" s="120">
        <f>IF(OR(I101="L",L100=0),0,1)</f>
        <v>1</v>
      </c>
      <c r="U100" s="37"/>
      <c r="V100" s="160"/>
      <c r="W100" s="37"/>
      <c r="X100" s="37"/>
      <c r="Y100" s="37"/>
      <c r="Z100" s="37"/>
      <c r="AA100" s="37"/>
      <c r="AB100" s="160"/>
      <c r="AC100" s="37"/>
      <c r="AD100" s="37"/>
      <c r="AH100" s="37"/>
      <c r="AI100" s="37"/>
      <c r="AJ100" s="37"/>
      <c r="AK100" s="37"/>
    </row>
    <row r="101" spans="1:37" s="20" customFormat="1" ht="15">
      <c r="A101" s="99"/>
      <c r="B101" s="23"/>
      <c r="C101" s="23"/>
      <c r="D101" s="23"/>
      <c r="E101" s="23"/>
      <c r="F101" s="23"/>
      <c r="G101" s="23"/>
      <c r="H101" s="133"/>
      <c r="I101" s="263"/>
      <c r="J101" s="264"/>
      <c r="K101" s="55"/>
      <c r="L101" s="55"/>
      <c r="M101" s="55"/>
      <c r="N101" s="23"/>
      <c r="O101" s="23"/>
      <c r="P101" s="23"/>
      <c r="Q101" s="23"/>
      <c r="R101" s="23"/>
      <c r="S101" s="100"/>
      <c r="U101" s="37"/>
      <c r="V101" s="160"/>
      <c r="W101" s="37"/>
      <c r="X101" s="37"/>
      <c r="Y101" s="37"/>
      <c r="Z101" s="37"/>
      <c r="AA101" s="37"/>
      <c r="AB101" s="160"/>
      <c r="AC101" s="37"/>
      <c r="AD101" s="37"/>
      <c r="AH101" s="37"/>
      <c r="AI101" s="37"/>
      <c r="AJ101" s="37"/>
      <c r="AK101" s="37"/>
    </row>
    <row r="102" spans="1:37" s="20" customFormat="1" ht="15">
      <c r="A102" s="99"/>
      <c r="B102" s="110" t="s">
        <v>1</v>
      </c>
      <c r="C102" s="50" t="s">
        <v>16</v>
      </c>
      <c r="D102" s="50" t="s">
        <v>17</v>
      </c>
      <c r="E102" s="94" t="s">
        <v>4</v>
      </c>
      <c r="F102" s="50" t="s">
        <v>18</v>
      </c>
      <c r="G102" s="50" t="s">
        <v>19</v>
      </c>
      <c r="H102" s="117"/>
      <c r="I102" s="107"/>
      <c r="J102" s="51"/>
      <c r="K102" s="110" t="s">
        <v>1</v>
      </c>
      <c r="L102" s="50" t="s">
        <v>16</v>
      </c>
      <c r="M102" s="50" t="s">
        <v>17</v>
      </c>
      <c r="N102" s="94" t="s">
        <v>4</v>
      </c>
      <c r="O102" s="272" t="s">
        <v>18</v>
      </c>
      <c r="P102" s="273"/>
      <c r="Q102" s="52"/>
      <c r="R102" s="50" t="s">
        <v>19</v>
      </c>
      <c r="S102" s="100"/>
      <c r="U102" s="37"/>
      <c r="V102" s="160"/>
      <c r="W102" s="37"/>
      <c r="X102" s="37"/>
      <c r="Y102" s="37"/>
      <c r="Z102" s="37"/>
      <c r="AA102" s="37"/>
      <c r="AB102" s="160"/>
      <c r="AC102" s="37"/>
      <c r="AD102" s="37"/>
      <c r="AH102" s="37"/>
      <c r="AI102" s="37"/>
      <c r="AJ102" s="37"/>
      <c r="AK102" s="37"/>
    </row>
    <row r="103" spans="1:37" s="20" customFormat="1" ht="30" customHeight="1">
      <c r="A103" s="99"/>
      <c r="B103" s="109">
        <v>1</v>
      </c>
      <c r="C103" s="53">
        <v>25</v>
      </c>
      <c r="D103" s="58"/>
      <c r="E103" s="57">
        <f>IF(C103=0," ",IF(C103=0,0,501-D103))</f>
        <v>501</v>
      </c>
      <c r="F103" s="53">
        <v>2</v>
      </c>
      <c r="G103" s="53"/>
      <c r="H103" s="123">
        <f>IF(AND(H100=1,S100=0),1,IF(COUNT(C103:C107)&gt;2,IF(COUNT(D103:D107)=3,0,1),0))</f>
        <v>0</v>
      </c>
      <c r="I103" s="145"/>
      <c r="J103" s="55"/>
      <c r="K103" s="109">
        <v>1</v>
      </c>
      <c r="L103" s="53">
        <v>27</v>
      </c>
      <c r="M103" s="58">
        <v>66</v>
      </c>
      <c r="N103" s="57">
        <f>IF(L103=0," ",IF(L103=0,0,501-M103))</f>
        <v>435</v>
      </c>
      <c r="O103" s="269">
        <v>2</v>
      </c>
      <c r="P103" s="270"/>
      <c r="Q103" s="271"/>
      <c r="R103" s="53"/>
      <c r="S103" s="100"/>
      <c r="U103" s="54">
        <f>IF(AND(S100=1,H100=0),1,IF(COUNT(L103:L107)&gt;2,IF(COUNT(M103:M107)=3,0,1),0))</f>
        <v>1</v>
      </c>
      <c r="V103" s="158" t="str">
        <f>IF(AND(E103=501,N103=501),"TARKISTA JÄI-SARAKE"," ")</f>
        <v> </v>
      </c>
      <c r="W103" s="160"/>
      <c r="X103" s="160"/>
      <c r="Y103" s="160"/>
      <c r="Z103" s="160"/>
      <c r="AA103" s="160"/>
      <c r="AB103" s="159">
        <f>IF(AND(C103=0,L103&gt;0),"toinen TIKAT-sarake tyhjä !",IF(AND(C103&gt;0,L103=0),"toinen TIKAT-sarake tyhjä !",""))</f>
      </c>
      <c r="AC103" s="160"/>
      <c r="AD103" s="160"/>
      <c r="AE103" s="160"/>
      <c r="AF103" s="160"/>
      <c r="AG103" s="160"/>
      <c r="AH103" s="160"/>
      <c r="AI103" s="160"/>
      <c r="AJ103" s="37"/>
      <c r="AK103" s="37"/>
    </row>
    <row r="104" spans="1:37" s="20" customFormat="1" ht="30" customHeight="1">
      <c r="A104" s="293" t="s">
        <v>25</v>
      </c>
      <c r="B104" s="109">
        <v>2</v>
      </c>
      <c r="C104" s="53">
        <v>24</v>
      </c>
      <c r="D104" s="58">
        <v>16</v>
      </c>
      <c r="E104" s="57">
        <f>IF(C104=0," ",IF(C104=0,0,501-D104))</f>
        <v>485</v>
      </c>
      <c r="F104" s="53">
        <v>2</v>
      </c>
      <c r="G104" s="53"/>
      <c r="H104" s="100"/>
      <c r="I104" s="145"/>
      <c r="J104" s="55"/>
      <c r="K104" s="109">
        <v>2</v>
      </c>
      <c r="L104" s="53">
        <v>24</v>
      </c>
      <c r="M104" s="58"/>
      <c r="N104" s="57">
        <f>IF(L104=0," ",IF(L104=0,0,501-M104))</f>
        <v>501</v>
      </c>
      <c r="O104" s="269">
        <v>1</v>
      </c>
      <c r="P104" s="270"/>
      <c r="Q104" s="271"/>
      <c r="R104" s="53"/>
      <c r="S104" s="100"/>
      <c r="U104" s="37"/>
      <c r="V104" s="158" t="str">
        <f>IF(AND(E104=501,N104=501),"TARKISTA JÄI-SARAKE"," ")</f>
        <v> </v>
      </c>
      <c r="W104" s="157"/>
      <c r="X104" s="41"/>
      <c r="Y104" s="37"/>
      <c r="Z104" s="37"/>
      <c r="AA104" s="37"/>
      <c r="AB104" s="159">
        <f>IF(AND(C104=0,L104&gt;0),"toinen TIKAT-sarake tyhjä !",IF(AND(C104&gt;0,L104=0),"toinen TIKAT-sarake tyhjä !",""))</f>
      </c>
      <c r="AC104" s="37"/>
      <c r="AD104" s="37"/>
      <c r="AH104" s="37"/>
      <c r="AI104" s="37"/>
      <c r="AJ104" s="37"/>
      <c r="AK104" s="37"/>
    </row>
    <row r="105" spans="1:37" s="20" customFormat="1" ht="30" customHeight="1">
      <c r="A105" s="294"/>
      <c r="B105" s="109">
        <v>3</v>
      </c>
      <c r="C105" s="53">
        <v>20</v>
      </c>
      <c r="D105" s="58"/>
      <c r="E105" s="57">
        <f>IF(C105=0," ",IF(C105=0,0,501-D105))</f>
        <v>501</v>
      </c>
      <c r="F105" s="53">
        <v>1</v>
      </c>
      <c r="G105" s="53"/>
      <c r="H105" s="100"/>
      <c r="I105" s="145"/>
      <c r="J105" s="55"/>
      <c r="K105" s="109">
        <v>3</v>
      </c>
      <c r="L105" s="53">
        <v>21</v>
      </c>
      <c r="M105" s="58">
        <v>32</v>
      </c>
      <c r="N105" s="57">
        <f>IF(L105=0," ",IF(L105=0,0,501-M105))</f>
        <v>469</v>
      </c>
      <c r="O105" s="269">
        <v>1</v>
      </c>
      <c r="P105" s="270"/>
      <c r="Q105" s="271"/>
      <c r="R105" s="53"/>
      <c r="S105" s="100"/>
      <c r="U105" s="37"/>
      <c r="V105" s="158" t="str">
        <f>IF(AND(E105=501,N105=501),"TARKISTA JÄI-SARAKE"," ")</f>
        <v> </v>
      </c>
      <c r="W105" s="157"/>
      <c r="X105" s="41"/>
      <c r="Y105" s="37"/>
      <c r="Z105" s="37"/>
      <c r="AA105" s="37"/>
      <c r="AB105" s="159">
        <f>IF(AND(C105=0,L105&gt;0),"toinen TIKAT-sarake tyhjä !",IF(AND(C105&gt;0,L105=0),"toinen TIKAT-sarake tyhjä !",""))</f>
      </c>
      <c r="AC105" s="37"/>
      <c r="AD105" s="37"/>
      <c r="AH105" s="37"/>
      <c r="AI105" s="37"/>
      <c r="AJ105" s="37"/>
      <c r="AK105" s="37"/>
    </row>
    <row r="106" spans="1:37" s="20" customFormat="1" ht="30" customHeight="1">
      <c r="A106" s="294"/>
      <c r="B106" s="109">
        <v>4</v>
      </c>
      <c r="C106" s="53">
        <v>30</v>
      </c>
      <c r="D106" s="58">
        <v>20</v>
      </c>
      <c r="E106" s="57">
        <f>IF(C106=0," ",IF(C106=0,0,501-D106))</f>
        <v>481</v>
      </c>
      <c r="F106" s="53">
        <v>1</v>
      </c>
      <c r="G106" s="53"/>
      <c r="H106" s="100"/>
      <c r="I106" s="145"/>
      <c r="J106" s="55"/>
      <c r="K106" s="109">
        <v>4</v>
      </c>
      <c r="L106" s="53">
        <v>28</v>
      </c>
      <c r="M106" s="58"/>
      <c r="N106" s="57">
        <f>IF(L106=0," ",IF(L106=0,0,501-M106))</f>
        <v>501</v>
      </c>
      <c r="O106" s="269">
        <v>1</v>
      </c>
      <c r="P106" s="270"/>
      <c r="Q106" s="271"/>
      <c r="R106" s="53"/>
      <c r="S106" s="100"/>
      <c r="U106" s="37"/>
      <c r="V106" s="158" t="str">
        <f>IF(AND(E106=501,N106=501),"TARKISTA JÄI-SARAKE"," ")</f>
        <v> </v>
      </c>
      <c r="W106" s="157"/>
      <c r="X106" s="41"/>
      <c r="Y106" s="37"/>
      <c r="Z106" s="37"/>
      <c r="AA106" s="37"/>
      <c r="AB106" s="159">
        <f>IF(AND(C106=0,L106&gt;0),"toinen TIKAT-sarake tyhjä !",IF(AND(C106&gt;0,L106=0),"toinen TIKAT-sarake tyhjä !",""))</f>
      </c>
      <c r="AC106" s="37"/>
      <c r="AD106" s="37"/>
      <c r="AH106" s="37"/>
      <c r="AI106" s="37"/>
      <c r="AJ106" s="37"/>
      <c r="AK106" s="37"/>
    </row>
    <row r="107" spans="1:37" s="20" customFormat="1" ht="30" customHeight="1">
      <c r="A107" s="99"/>
      <c r="B107" s="109">
        <v>5</v>
      </c>
      <c r="C107" s="53">
        <v>18</v>
      </c>
      <c r="D107" s="58">
        <v>20</v>
      </c>
      <c r="E107" s="57">
        <f>IF(C107=0," ",IF(C107=0,0,501-D107))</f>
        <v>481</v>
      </c>
      <c r="F107" s="53">
        <v>3</v>
      </c>
      <c r="G107" s="53"/>
      <c r="H107" s="100"/>
      <c r="I107" s="145"/>
      <c r="J107" s="55"/>
      <c r="K107" s="109">
        <v>5</v>
      </c>
      <c r="L107" s="53">
        <v>21</v>
      </c>
      <c r="M107" s="58"/>
      <c r="N107" s="57">
        <f>IF(L107=0," ",IF(L107=0,0,501-M107))</f>
        <v>501</v>
      </c>
      <c r="O107" s="269">
        <v>2</v>
      </c>
      <c r="P107" s="270"/>
      <c r="Q107" s="271"/>
      <c r="R107" s="53"/>
      <c r="S107" s="100"/>
      <c r="U107" s="37"/>
      <c r="V107" s="158" t="str">
        <f>IF(AND(E107=501,N107=501),"TARKISTA JÄI-SARAKE"," ")</f>
        <v> </v>
      </c>
      <c r="W107" s="157"/>
      <c r="X107" s="41"/>
      <c r="Y107" s="37"/>
      <c r="Z107" s="37"/>
      <c r="AA107" s="37"/>
      <c r="AB107" s="159">
        <f>IF(AND(C107=0,L107&gt;0),"toinen TIKAT-sarake tyhjä !",IF(AND(C107&gt;0,L107=0),"toinen TIKAT-sarake tyhjä !",""))</f>
      </c>
      <c r="AC107" s="37"/>
      <c r="AD107" s="37"/>
      <c r="AH107" s="37"/>
      <c r="AI107" s="37"/>
      <c r="AJ107" s="37"/>
      <c r="AK107" s="37"/>
    </row>
    <row r="108" spans="1:37" s="20" customFormat="1" ht="15" customHeight="1" thickBot="1">
      <c r="A108" s="111"/>
      <c r="B108" s="103"/>
      <c r="C108" s="119">
        <f>COUNTIF(C103:C107,"&gt;0")</f>
        <v>5</v>
      </c>
      <c r="D108" s="119">
        <f>COUNTIF(D103:D107,"&gt;0")</f>
        <v>3</v>
      </c>
      <c r="E108" s="112"/>
      <c r="F108" s="112"/>
      <c r="G108" s="112"/>
      <c r="H108" s="115"/>
      <c r="I108" s="113"/>
      <c r="J108" s="114"/>
      <c r="K108" s="103"/>
      <c r="L108" s="119">
        <f>COUNTIF(L103:L107,"&gt;0")</f>
        <v>5</v>
      </c>
      <c r="M108" s="119">
        <f>COUNTIF(M103:M107,"&gt;0")</f>
        <v>2</v>
      </c>
      <c r="N108" s="112"/>
      <c r="O108" s="112"/>
      <c r="P108" s="118"/>
      <c r="Q108" s="118"/>
      <c r="R108" s="112"/>
      <c r="S108" s="115"/>
      <c r="U108" s="37"/>
      <c r="V108" s="160"/>
      <c r="W108" s="37"/>
      <c r="X108" s="37"/>
      <c r="Y108" s="37"/>
      <c r="Z108" s="37"/>
      <c r="AA108" s="37"/>
      <c r="AB108" s="160"/>
      <c r="AC108" s="37"/>
      <c r="AD108" s="37"/>
      <c r="AH108" s="37"/>
      <c r="AI108" s="37"/>
      <c r="AJ108" s="37"/>
      <c r="AK108" s="37"/>
    </row>
    <row r="109" spans="1:28" s="37" customFormat="1" ht="37.5" customHeight="1" thickBot="1">
      <c r="A109" s="36"/>
      <c r="B109" s="45" t="s">
        <v>25</v>
      </c>
      <c r="H109" s="20"/>
      <c r="I109" s="44"/>
      <c r="J109" s="44"/>
      <c r="K109" s="44"/>
      <c r="L109" s="44"/>
      <c r="M109" s="44"/>
      <c r="T109" s="20"/>
      <c r="V109" s="160"/>
      <c r="AB109" s="160"/>
    </row>
    <row r="110" spans="1:37" s="20" customFormat="1" ht="28.5" customHeight="1">
      <c r="A110" s="95"/>
      <c r="B110" s="96" t="s">
        <v>0</v>
      </c>
      <c r="C110" s="265" t="str">
        <f>C19</f>
        <v>Jyrki Hosio</v>
      </c>
      <c r="D110" s="265"/>
      <c r="E110" s="265"/>
      <c r="F110" s="265"/>
      <c r="G110" s="265"/>
      <c r="H110" s="124">
        <f>IF(OR(H111="L",C110=0),0,1)</f>
        <v>1</v>
      </c>
      <c r="I110" s="106"/>
      <c r="J110" s="97"/>
      <c r="K110" s="98" t="s">
        <v>0</v>
      </c>
      <c r="L110" s="265" t="str">
        <f>J19</f>
        <v>Matti Ek</v>
      </c>
      <c r="M110" s="265"/>
      <c r="N110" s="265"/>
      <c r="O110" s="265"/>
      <c r="P110" s="265"/>
      <c r="Q110" s="266"/>
      <c r="R110" s="266"/>
      <c r="S110" s="120">
        <f>IF(OR(I111="L",L110=0),0,1)</f>
        <v>1</v>
      </c>
      <c r="U110" s="37"/>
      <c r="V110" s="160"/>
      <c r="W110" s="37"/>
      <c r="X110" s="37"/>
      <c r="Y110" s="37"/>
      <c r="Z110" s="37"/>
      <c r="AA110" s="37"/>
      <c r="AB110" s="160"/>
      <c r="AC110" s="37"/>
      <c r="AD110" s="37"/>
      <c r="AH110" s="37"/>
      <c r="AI110" s="37"/>
      <c r="AJ110" s="37"/>
      <c r="AK110" s="37"/>
    </row>
    <row r="111" spans="1:37" s="20" customFormat="1" ht="15">
      <c r="A111" s="99"/>
      <c r="B111" s="23"/>
      <c r="C111" s="23"/>
      <c r="D111" s="23"/>
      <c r="E111" s="23"/>
      <c r="F111" s="23"/>
      <c r="G111" s="23"/>
      <c r="H111" s="133"/>
      <c r="I111" s="263"/>
      <c r="J111" s="264"/>
      <c r="K111" s="55"/>
      <c r="L111" s="55"/>
      <c r="M111" s="55"/>
      <c r="N111" s="23"/>
      <c r="O111" s="23"/>
      <c r="P111" s="23"/>
      <c r="Q111" s="23"/>
      <c r="R111" s="23"/>
      <c r="S111" s="121"/>
      <c r="U111" s="37"/>
      <c r="V111" s="160"/>
      <c r="W111" s="37"/>
      <c r="X111" s="37"/>
      <c r="Y111" s="37"/>
      <c r="Z111" s="37"/>
      <c r="AA111" s="37"/>
      <c r="AB111" s="160"/>
      <c r="AC111" s="37"/>
      <c r="AD111" s="37"/>
      <c r="AH111" s="37"/>
      <c r="AI111" s="37"/>
      <c r="AJ111" s="37"/>
      <c r="AK111" s="37"/>
    </row>
    <row r="112" spans="1:37" s="20" customFormat="1" ht="15">
      <c r="A112" s="99"/>
      <c r="B112" s="110" t="s">
        <v>1</v>
      </c>
      <c r="C112" s="50" t="s">
        <v>16</v>
      </c>
      <c r="D112" s="50" t="s">
        <v>17</v>
      </c>
      <c r="E112" s="94" t="s">
        <v>4</v>
      </c>
      <c r="F112" s="50" t="s">
        <v>18</v>
      </c>
      <c r="G112" s="50" t="s">
        <v>19</v>
      </c>
      <c r="H112" s="117"/>
      <c r="I112" s="107"/>
      <c r="J112" s="51"/>
      <c r="K112" s="110" t="s">
        <v>1</v>
      </c>
      <c r="L112" s="50" t="s">
        <v>16</v>
      </c>
      <c r="M112" s="50" t="s">
        <v>17</v>
      </c>
      <c r="N112" s="94" t="s">
        <v>4</v>
      </c>
      <c r="O112" s="272" t="s">
        <v>18</v>
      </c>
      <c r="P112" s="273"/>
      <c r="Q112" s="52"/>
      <c r="R112" s="50" t="s">
        <v>19</v>
      </c>
      <c r="S112" s="121"/>
      <c r="U112" s="37"/>
      <c r="V112" s="160"/>
      <c r="W112" s="37"/>
      <c r="X112" s="37"/>
      <c r="Y112" s="37"/>
      <c r="Z112" s="37"/>
      <c r="AA112" s="37"/>
      <c r="AB112" s="160"/>
      <c r="AC112" s="37"/>
      <c r="AD112" s="37"/>
      <c r="AH112" s="37"/>
      <c r="AI112" s="37"/>
      <c r="AJ112" s="37"/>
      <c r="AK112" s="37"/>
    </row>
    <row r="113" spans="1:37" s="20" customFormat="1" ht="30" customHeight="1">
      <c r="A113" s="99"/>
      <c r="B113" s="109">
        <v>1</v>
      </c>
      <c r="C113" s="53">
        <v>27</v>
      </c>
      <c r="D113" s="58">
        <v>10</v>
      </c>
      <c r="E113" s="57">
        <f>IF(C113=0," ",IF(C113=0,0,501-D113))</f>
        <v>491</v>
      </c>
      <c r="F113" s="53">
        <v>1</v>
      </c>
      <c r="G113" s="53"/>
      <c r="H113" s="123">
        <f>IF(AND(H110=1,S110=0),1,IF(COUNT(C113:C117)&gt;2,IF(COUNT(D113:D117)=3,0,1),0))</f>
        <v>0</v>
      </c>
      <c r="I113" s="145"/>
      <c r="J113" s="55"/>
      <c r="K113" s="109">
        <v>1</v>
      </c>
      <c r="L113" s="53">
        <v>27</v>
      </c>
      <c r="M113" s="58"/>
      <c r="N113" s="57">
        <f>IF(L113=0," ",IF(L113=0,0,501-M113))</f>
        <v>501</v>
      </c>
      <c r="O113" s="269">
        <v>1</v>
      </c>
      <c r="P113" s="270"/>
      <c r="Q113" s="271"/>
      <c r="R113" s="53"/>
      <c r="S113" s="121"/>
      <c r="U113" s="54">
        <f>IF(AND(S110=1,H110=0),1,IF(COUNT(L113:L117)&gt;2,IF(COUNT(M113:M117)=3,0,1),0))</f>
        <v>1</v>
      </c>
      <c r="V113" s="158" t="str">
        <f>IF(AND(E113=501,N113=501),"TARKISTA JÄI-SARAKE"," ")</f>
        <v> </v>
      </c>
      <c r="W113" s="160"/>
      <c r="X113" s="160"/>
      <c r="Y113" s="160"/>
      <c r="Z113" s="160"/>
      <c r="AA113" s="160"/>
      <c r="AB113" s="159">
        <f>IF(AND(C113=0,L113&gt;0),"toinen TIKAT-sarake tyhjä !",IF(AND(C113&gt;0,L113=0),"toinen TIKAT-sarake tyhjä !",""))</f>
      </c>
      <c r="AC113" s="160"/>
      <c r="AD113" s="160"/>
      <c r="AE113" s="160"/>
      <c r="AF113" s="160"/>
      <c r="AH113" s="37"/>
      <c r="AI113" s="37"/>
      <c r="AJ113" s="37"/>
      <c r="AK113" s="37"/>
    </row>
    <row r="114" spans="1:37" s="20" customFormat="1" ht="30" customHeight="1">
      <c r="A114" s="293" t="s">
        <v>26</v>
      </c>
      <c r="B114" s="109">
        <v>2</v>
      </c>
      <c r="C114" s="53">
        <v>30</v>
      </c>
      <c r="D114" s="58"/>
      <c r="E114" s="57">
        <f>IF(C114=0," ",IF(C114=0,0,501-D114))</f>
        <v>501</v>
      </c>
      <c r="F114" s="53"/>
      <c r="G114" s="53"/>
      <c r="H114" s="100"/>
      <c r="I114" s="145"/>
      <c r="J114" s="55"/>
      <c r="K114" s="109">
        <v>2</v>
      </c>
      <c r="L114" s="53">
        <v>30</v>
      </c>
      <c r="M114" s="58">
        <v>20</v>
      </c>
      <c r="N114" s="57">
        <f>IF(L114=0," ",IF(L114=0,0,501-M114))</f>
        <v>481</v>
      </c>
      <c r="O114" s="269">
        <v>1</v>
      </c>
      <c r="P114" s="270"/>
      <c r="Q114" s="271"/>
      <c r="R114" s="53"/>
      <c r="S114" s="100"/>
      <c r="U114" s="37"/>
      <c r="V114" s="158" t="str">
        <f>IF(AND(E114=501,N114=501),"TARKISTA JÄI-SARAKE"," ")</f>
        <v> </v>
      </c>
      <c r="W114" s="157"/>
      <c r="X114" s="41"/>
      <c r="Y114" s="37"/>
      <c r="Z114" s="37"/>
      <c r="AA114" s="37"/>
      <c r="AB114" s="159">
        <f>IF(AND(C114=0,L114&gt;0),"toinen TIKAT-sarake tyhjä !",IF(AND(C114&gt;0,L114=0),"toinen TIKAT-sarake tyhjä !",""))</f>
      </c>
      <c r="AC114" s="37"/>
      <c r="AD114" s="37"/>
      <c r="AH114" s="37"/>
      <c r="AI114" s="37"/>
      <c r="AJ114" s="37"/>
      <c r="AK114" s="37"/>
    </row>
    <row r="115" spans="1:37" s="20" customFormat="1" ht="30" customHeight="1">
      <c r="A115" s="294"/>
      <c r="B115" s="109">
        <v>3</v>
      </c>
      <c r="C115" s="53">
        <v>27</v>
      </c>
      <c r="D115" s="58">
        <v>65</v>
      </c>
      <c r="E115" s="57">
        <f>IF(C115=0," ",IF(C115=0,0,501-D115))</f>
        <v>436</v>
      </c>
      <c r="F115" s="53">
        <v>1</v>
      </c>
      <c r="G115" s="53"/>
      <c r="H115" s="100"/>
      <c r="I115" s="145"/>
      <c r="J115" s="55"/>
      <c r="K115" s="109">
        <v>3</v>
      </c>
      <c r="L115" s="53">
        <v>27</v>
      </c>
      <c r="M115" s="58"/>
      <c r="N115" s="57">
        <f>IF(L115=0," ",IF(L115=0,0,501-M115))</f>
        <v>501</v>
      </c>
      <c r="O115" s="269"/>
      <c r="P115" s="270"/>
      <c r="Q115" s="271"/>
      <c r="R115" s="53"/>
      <c r="S115" s="100"/>
      <c r="U115" s="37"/>
      <c r="V115" s="158" t="str">
        <f>IF(AND(E115=501,N115=501),"TARKISTA JÄI-SARAKE"," ")</f>
        <v> </v>
      </c>
      <c r="W115" s="157"/>
      <c r="X115" s="41"/>
      <c r="Y115" s="37"/>
      <c r="Z115" s="37"/>
      <c r="AA115" s="37"/>
      <c r="AB115" s="159">
        <f>IF(AND(C115=0,L115&gt;0),"toinen TIKAT-sarake tyhjä !",IF(AND(C115&gt;0,L115=0),"toinen TIKAT-sarake tyhjä !",""))</f>
      </c>
      <c r="AC115" s="37"/>
      <c r="AD115" s="37"/>
      <c r="AH115" s="37"/>
      <c r="AI115" s="37"/>
      <c r="AJ115" s="37"/>
      <c r="AK115" s="37"/>
    </row>
    <row r="116" spans="1:37" s="20" customFormat="1" ht="30" customHeight="1">
      <c r="A116" s="294"/>
      <c r="B116" s="109">
        <v>4</v>
      </c>
      <c r="C116" s="53">
        <v>27</v>
      </c>
      <c r="D116" s="58">
        <v>171</v>
      </c>
      <c r="E116" s="57">
        <f>IF(C116=0," ",IF(C116=0,0,501-D116))</f>
        <v>330</v>
      </c>
      <c r="F116" s="53"/>
      <c r="G116" s="53"/>
      <c r="H116" s="100"/>
      <c r="I116" s="145"/>
      <c r="J116" s="55"/>
      <c r="K116" s="109">
        <v>4</v>
      </c>
      <c r="L116" s="53">
        <v>22</v>
      </c>
      <c r="M116" s="58"/>
      <c r="N116" s="57">
        <f>IF(L116=0," ",IF(L116=0,0,501-M116))</f>
        <v>501</v>
      </c>
      <c r="O116" s="269">
        <v>1</v>
      </c>
      <c r="P116" s="270"/>
      <c r="Q116" s="271"/>
      <c r="R116" s="53"/>
      <c r="S116" s="100"/>
      <c r="U116" s="37"/>
      <c r="V116" s="158" t="str">
        <f>IF(AND(E116=501,N116=501),"TARKISTA JÄI-SARAKE"," ")</f>
        <v> </v>
      </c>
      <c r="W116" s="157"/>
      <c r="X116" s="41"/>
      <c r="Y116" s="37"/>
      <c r="Z116" s="37"/>
      <c r="AA116" s="37"/>
      <c r="AB116" s="159">
        <f>IF(AND(C116=0,L116&gt;0),"toinen TIKAT-sarake tyhjä !",IF(AND(C116&gt;0,L116=0),"toinen TIKAT-sarake tyhjä !",""))</f>
      </c>
      <c r="AC116" s="37"/>
      <c r="AD116" s="37"/>
      <c r="AH116" s="37"/>
      <c r="AI116" s="37"/>
      <c r="AJ116" s="37"/>
      <c r="AK116" s="37"/>
    </row>
    <row r="117" spans="1:37" s="20" customFormat="1" ht="30" customHeight="1">
      <c r="A117" s="99"/>
      <c r="B117" s="109">
        <v>5</v>
      </c>
      <c r="C117" s="53"/>
      <c r="D117" s="58"/>
      <c r="E117" s="57" t="str">
        <f>IF(C117=0," ",IF(C117=0,0,501-D117))</f>
        <v> </v>
      </c>
      <c r="F117" s="53"/>
      <c r="G117" s="53"/>
      <c r="H117" s="100"/>
      <c r="I117" s="145"/>
      <c r="J117" s="55"/>
      <c r="K117" s="109">
        <v>5</v>
      </c>
      <c r="L117" s="53"/>
      <c r="M117" s="58"/>
      <c r="N117" s="57" t="str">
        <f>IF(L117=0," ",IF(L117=0,0,501-M117))</f>
        <v> </v>
      </c>
      <c r="O117" s="269"/>
      <c r="P117" s="270"/>
      <c r="Q117" s="271"/>
      <c r="R117" s="53"/>
      <c r="S117" s="100"/>
      <c r="U117" s="37"/>
      <c r="V117" s="158" t="str">
        <f>IF(AND(E117=501,N117=501),"TARKISTA JÄI-SARAKE"," ")</f>
        <v> </v>
      </c>
      <c r="W117" s="157"/>
      <c r="X117" s="41"/>
      <c r="Y117" s="37"/>
      <c r="Z117" s="37"/>
      <c r="AA117" s="37"/>
      <c r="AB117" s="159">
        <f>IF(AND(C117=0,L117&gt;0),"toinen TIKAT-sarake tyhjä !",IF(AND(C117&gt;0,L117=0),"toinen TIKAT-sarake tyhjä !",""))</f>
      </c>
      <c r="AC117" s="37"/>
      <c r="AD117" s="37"/>
      <c r="AH117" s="37"/>
      <c r="AI117" s="37"/>
      <c r="AJ117" s="37"/>
      <c r="AK117" s="37"/>
    </row>
    <row r="118" spans="1:37" s="20" customFormat="1" ht="20.25" customHeight="1" thickBot="1">
      <c r="A118" s="116" t="s">
        <v>26</v>
      </c>
      <c r="B118" s="103"/>
      <c r="C118" s="119">
        <f>COUNTIF(C113:C117,"&gt;0")</f>
        <v>4</v>
      </c>
      <c r="D118" s="119">
        <f>COUNTIF(D113:D117,"&gt;0")</f>
        <v>3</v>
      </c>
      <c r="E118" s="103"/>
      <c r="F118" s="103"/>
      <c r="G118" s="103"/>
      <c r="H118" s="115"/>
      <c r="I118" s="113"/>
      <c r="J118" s="114"/>
      <c r="K118" s="114"/>
      <c r="L118" s="119">
        <f>COUNTIF(L113:L117,"&gt;0")</f>
        <v>4</v>
      </c>
      <c r="M118" s="119">
        <f>COUNTIF(M113:M117,"&gt;0")</f>
        <v>1</v>
      </c>
      <c r="N118" s="103"/>
      <c r="O118" s="103"/>
      <c r="P118" s="103"/>
      <c r="Q118" s="103"/>
      <c r="R118" s="103"/>
      <c r="S118" s="115"/>
      <c r="U118" s="37"/>
      <c r="V118" s="160"/>
      <c r="W118" s="37"/>
      <c r="X118" s="37"/>
      <c r="Y118" s="37"/>
      <c r="Z118" s="37"/>
      <c r="AA118" s="37"/>
      <c r="AB118" s="160"/>
      <c r="AC118" s="37"/>
      <c r="AD118" s="37"/>
      <c r="AH118" s="37"/>
      <c r="AI118" s="37"/>
      <c r="AJ118" s="37"/>
      <c r="AK118" s="37"/>
    </row>
    <row r="119" spans="1:28" s="37" customFormat="1" ht="36.75" customHeight="1" thickBot="1">
      <c r="A119" s="36"/>
      <c r="H119" s="20"/>
      <c r="I119" s="44"/>
      <c r="J119" s="44"/>
      <c r="K119" s="44"/>
      <c r="L119" s="44"/>
      <c r="M119" s="44"/>
      <c r="T119" s="20"/>
      <c r="V119" s="160"/>
      <c r="AB119" s="160"/>
    </row>
    <row r="120" spans="1:37" s="20" customFormat="1" ht="29.25" customHeight="1">
      <c r="A120" s="95"/>
      <c r="B120" s="96" t="s">
        <v>0</v>
      </c>
      <c r="C120" s="265" t="str">
        <f>C20</f>
        <v>Toni Haatanen</v>
      </c>
      <c r="D120" s="265"/>
      <c r="E120" s="265"/>
      <c r="F120" s="265"/>
      <c r="G120" s="265"/>
      <c r="H120" s="124">
        <f>IF(OR(H121="L",C120=0),0,1)</f>
        <v>1</v>
      </c>
      <c r="I120" s="106"/>
      <c r="J120" s="97"/>
      <c r="K120" s="98" t="s">
        <v>0</v>
      </c>
      <c r="L120" s="265" t="str">
        <f>J20</f>
        <v>Peter Selenius</v>
      </c>
      <c r="M120" s="265"/>
      <c r="N120" s="265"/>
      <c r="O120" s="265"/>
      <c r="P120" s="265"/>
      <c r="Q120" s="266"/>
      <c r="R120" s="266"/>
      <c r="S120" s="120">
        <f>IF(OR(I121="L",L120=0),0,1)</f>
        <v>1</v>
      </c>
      <c r="U120" s="37"/>
      <c r="V120" s="160"/>
      <c r="W120" s="37"/>
      <c r="X120" s="37"/>
      <c r="Y120" s="37"/>
      <c r="Z120" s="37"/>
      <c r="AA120" s="37"/>
      <c r="AB120" s="160"/>
      <c r="AC120" s="37"/>
      <c r="AD120" s="37"/>
      <c r="AH120" s="37"/>
      <c r="AI120" s="37"/>
      <c r="AJ120" s="37"/>
      <c r="AK120" s="37"/>
    </row>
    <row r="121" spans="1:37" s="20" customFormat="1" ht="15">
      <c r="A121" s="99"/>
      <c r="B121" s="23"/>
      <c r="C121" s="23"/>
      <c r="D121" s="23"/>
      <c r="E121" s="23"/>
      <c r="F121" s="23"/>
      <c r="G121" s="23"/>
      <c r="H121" s="133"/>
      <c r="I121" s="263"/>
      <c r="J121" s="264"/>
      <c r="K121" s="55"/>
      <c r="L121" s="55"/>
      <c r="M121" s="55"/>
      <c r="N121" s="23"/>
      <c r="O121" s="23"/>
      <c r="P121" s="23"/>
      <c r="Q121" s="23"/>
      <c r="R121" s="23"/>
      <c r="S121" s="100"/>
      <c r="U121" s="37"/>
      <c r="V121" s="160"/>
      <c r="W121" s="37"/>
      <c r="X121" s="37"/>
      <c r="Y121" s="37"/>
      <c r="Z121" s="37"/>
      <c r="AA121" s="37"/>
      <c r="AB121" s="160"/>
      <c r="AC121" s="37"/>
      <c r="AD121" s="37"/>
      <c r="AH121" s="37"/>
      <c r="AI121" s="37"/>
      <c r="AJ121" s="37"/>
      <c r="AK121" s="37"/>
    </row>
    <row r="122" spans="1:37" s="20" customFormat="1" ht="15">
      <c r="A122" s="99"/>
      <c r="B122" s="110" t="s">
        <v>1</v>
      </c>
      <c r="C122" s="50" t="s">
        <v>16</v>
      </c>
      <c r="D122" s="50" t="s">
        <v>17</v>
      </c>
      <c r="E122" s="94" t="s">
        <v>4</v>
      </c>
      <c r="F122" s="50" t="s">
        <v>18</v>
      </c>
      <c r="G122" s="50" t="s">
        <v>19</v>
      </c>
      <c r="H122" s="122"/>
      <c r="I122" s="107"/>
      <c r="J122" s="51"/>
      <c r="K122" s="110" t="s">
        <v>1</v>
      </c>
      <c r="L122" s="50" t="s">
        <v>16</v>
      </c>
      <c r="M122" s="50" t="s">
        <v>17</v>
      </c>
      <c r="N122" s="94" t="s">
        <v>4</v>
      </c>
      <c r="O122" s="272" t="s">
        <v>18</v>
      </c>
      <c r="P122" s="273"/>
      <c r="Q122" s="52"/>
      <c r="R122" s="50" t="s">
        <v>19</v>
      </c>
      <c r="S122" s="100"/>
      <c r="U122" s="37"/>
      <c r="V122" s="160"/>
      <c r="W122" s="37"/>
      <c r="X122" s="37"/>
      <c r="Y122" s="37"/>
      <c r="Z122" s="37"/>
      <c r="AA122" s="37"/>
      <c r="AB122" s="160"/>
      <c r="AC122" s="37"/>
      <c r="AD122" s="37"/>
      <c r="AH122" s="37"/>
      <c r="AI122" s="37"/>
      <c r="AJ122" s="37"/>
      <c r="AK122" s="37"/>
    </row>
    <row r="123" spans="1:37" s="20" customFormat="1" ht="30" customHeight="1">
      <c r="A123" s="99"/>
      <c r="B123" s="109">
        <v>1</v>
      </c>
      <c r="C123" s="53">
        <v>18</v>
      </c>
      <c r="D123" s="58">
        <v>94</v>
      </c>
      <c r="E123" s="57">
        <f>IF(C123=0," ",IF(C123=0,0,501-D123))</f>
        <v>407</v>
      </c>
      <c r="F123" s="53">
        <v>1</v>
      </c>
      <c r="G123" s="53"/>
      <c r="H123" s="123">
        <f>IF(AND(H120=1,S120=0),1,IF(COUNT(C123:C127)&gt;2,IF(COUNT(D123:D127)=3,0,1),0))</f>
        <v>0</v>
      </c>
      <c r="I123" s="145"/>
      <c r="J123" s="55"/>
      <c r="K123" s="109">
        <v>1</v>
      </c>
      <c r="L123" s="53">
        <v>21</v>
      </c>
      <c r="M123" s="58"/>
      <c r="N123" s="57">
        <f>IF(L123=0," ",IF(L123=0,0,501-M123))</f>
        <v>501</v>
      </c>
      <c r="O123" s="290">
        <v>2</v>
      </c>
      <c r="P123" s="291"/>
      <c r="Q123" s="292"/>
      <c r="R123" s="58"/>
      <c r="S123" s="100"/>
      <c r="U123" s="54">
        <f>IF(AND(S120=1,H120=0),1,IF(COUNT(L123:L127)&gt;2,IF(COUNT(M123:M127)=3,0,1),0))</f>
        <v>1</v>
      </c>
      <c r="V123" s="158" t="str">
        <f>IF(AND(E123=501,N123=501),"TARKISTA JÄI-SARAKE"," ")</f>
        <v> </v>
      </c>
      <c r="W123" s="160"/>
      <c r="X123" s="160"/>
      <c r="Y123" s="160"/>
      <c r="Z123" s="160"/>
      <c r="AA123" s="160"/>
      <c r="AB123" s="159">
        <f>IF(AND(C123=0,L123&gt;0),"toinen TIKAT-sarake tyhjä !",IF(AND(C123&gt;0,L123=0),"toinen TIKAT-sarake tyhjä !",""))</f>
      </c>
      <c r="AC123" s="160"/>
      <c r="AD123" s="160"/>
      <c r="AE123" s="160"/>
      <c r="AH123" s="37"/>
      <c r="AI123" s="37"/>
      <c r="AJ123" s="37"/>
      <c r="AK123" s="37"/>
    </row>
    <row r="124" spans="1:37" s="20" customFormat="1" ht="30" customHeight="1">
      <c r="A124" s="293" t="s">
        <v>27</v>
      </c>
      <c r="B124" s="109">
        <v>2</v>
      </c>
      <c r="C124" s="53">
        <v>27</v>
      </c>
      <c r="D124" s="58">
        <v>18</v>
      </c>
      <c r="E124" s="57">
        <f>IF(C124=0," ",IF(C124=0,0,501-D124))</f>
        <v>483</v>
      </c>
      <c r="F124" s="53">
        <v>1</v>
      </c>
      <c r="G124" s="53"/>
      <c r="H124" s="100"/>
      <c r="I124" s="145"/>
      <c r="J124" s="55"/>
      <c r="K124" s="109">
        <v>2</v>
      </c>
      <c r="L124" s="53">
        <v>27</v>
      </c>
      <c r="M124" s="58"/>
      <c r="N124" s="57">
        <f>IF(L124=0," ",IF(L124=0,0,501-M124))</f>
        <v>501</v>
      </c>
      <c r="O124" s="290">
        <v>1</v>
      </c>
      <c r="P124" s="291"/>
      <c r="Q124" s="292"/>
      <c r="R124" s="58"/>
      <c r="S124" s="100"/>
      <c r="U124" s="37"/>
      <c r="V124" s="158" t="str">
        <f>IF(AND(E124=501,N124=501),"TARKISTA JÄI-SARAKE"," ")</f>
        <v> </v>
      </c>
      <c r="W124" s="157"/>
      <c r="X124" s="41"/>
      <c r="Y124" s="37"/>
      <c r="Z124" s="37"/>
      <c r="AA124" s="37"/>
      <c r="AB124" s="159">
        <f>IF(AND(C124=0,L124&gt;0),"toinen TIKAT-sarake tyhjä !",IF(AND(C124&gt;0,L124=0),"toinen TIKAT-sarake tyhjä !",""))</f>
      </c>
      <c r="AC124" s="37"/>
      <c r="AD124" s="37"/>
      <c r="AH124" s="37"/>
      <c r="AI124" s="37"/>
      <c r="AJ124" s="37"/>
      <c r="AK124" s="37"/>
    </row>
    <row r="125" spans="1:37" s="20" customFormat="1" ht="30" customHeight="1">
      <c r="A125" s="294"/>
      <c r="B125" s="109">
        <v>3</v>
      </c>
      <c r="C125" s="53">
        <v>15</v>
      </c>
      <c r="D125" s="58">
        <v>96</v>
      </c>
      <c r="E125" s="57">
        <f>IF(C125=0," ",IF(C125=0,0,501-D125))</f>
        <v>405</v>
      </c>
      <c r="F125" s="53">
        <v>2</v>
      </c>
      <c r="G125" s="53"/>
      <c r="H125" s="100"/>
      <c r="I125" s="145"/>
      <c r="J125" s="55"/>
      <c r="K125" s="109">
        <v>3</v>
      </c>
      <c r="L125" s="53">
        <v>18</v>
      </c>
      <c r="M125" s="58"/>
      <c r="N125" s="57">
        <f>IF(L125=0," ",IF(L125=0,0,501-M125))</f>
        <v>501</v>
      </c>
      <c r="O125" s="290">
        <v>2</v>
      </c>
      <c r="P125" s="291"/>
      <c r="Q125" s="292"/>
      <c r="R125" s="58"/>
      <c r="S125" s="100"/>
      <c r="U125" s="37"/>
      <c r="V125" s="158" t="str">
        <f>IF(AND(E125=501,N125=501),"TARKISTA JÄI-SARAKE"," ")</f>
        <v> </v>
      </c>
      <c r="W125" s="157"/>
      <c r="X125" s="41"/>
      <c r="Y125" s="37"/>
      <c r="Z125" s="37"/>
      <c r="AA125" s="37"/>
      <c r="AB125" s="159">
        <f>IF(AND(C125=0,L125&gt;0),"toinen TIKAT-sarake tyhjä !",IF(AND(C125&gt;0,L125=0),"toinen TIKAT-sarake tyhjä !",""))</f>
      </c>
      <c r="AC125" s="37"/>
      <c r="AD125" s="37"/>
      <c r="AH125" s="37"/>
      <c r="AI125" s="37"/>
      <c r="AJ125" s="37"/>
      <c r="AK125" s="37"/>
    </row>
    <row r="126" spans="1:37" s="20" customFormat="1" ht="30" customHeight="1">
      <c r="A126" s="294"/>
      <c r="B126" s="109">
        <v>4</v>
      </c>
      <c r="C126" s="53"/>
      <c r="D126" s="58"/>
      <c r="E126" s="57" t="str">
        <f>IF(C126=0," ",IF(C126=0,0,501-D126))</f>
        <v> </v>
      </c>
      <c r="F126" s="53"/>
      <c r="G126" s="53"/>
      <c r="H126" s="100"/>
      <c r="I126" s="145"/>
      <c r="J126" s="55"/>
      <c r="K126" s="109">
        <v>4</v>
      </c>
      <c r="L126" s="53"/>
      <c r="M126" s="58"/>
      <c r="N126" s="57" t="str">
        <f>IF(L126=0," ",IF(L126=0,0,501-M126))</f>
        <v> </v>
      </c>
      <c r="O126" s="290"/>
      <c r="P126" s="291"/>
      <c r="Q126" s="292"/>
      <c r="R126" s="58"/>
      <c r="S126" s="100"/>
      <c r="U126" s="37"/>
      <c r="V126" s="158" t="str">
        <f>IF(AND(E126=501,N126=501),"TARKISTA JÄI-SARAKE"," ")</f>
        <v> </v>
      </c>
      <c r="W126" s="157"/>
      <c r="X126" s="41"/>
      <c r="Y126" s="37"/>
      <c r="Z126" s="37"/>
      <c r="AA126" s="37"/>
      <c r="AB126" s="159">
        <f>IF(AND(C126=0,L126&gt;0),"toinen TIKAT-sarake tyhjä !",IF(AND(C126&gt;0,L126=0),"toinen TIKAT-sarake tyhjä !",""))</f>
      </c>
      <c r="AC126" s="37"/>
      <c r="AD126" s="37"/>
      <c r="AH126" s="37"/>
      <c r="AI126" s="37"/>
      <c r="AJ126" s="37"/>
      <c r="AK126" s="37"/>
    </row>
    <row r="127" spans="1:37" s="20" customFormat="1" ht="30" customHeight="1">
      <c r="A127" s="99"/>
      <c r="B127" s="109">
        <v>5</v>
      </c>
      <c r="C127" s="53"/>
      <c r="D127" s="58"/>
      <c r="E127" s="57" t="str">
        <f>IF(C127=0," ",IF(C127=0,0,501-D127))</f>
        <v> </v>
      </c>
      <c r="F127" s="53"/>
      <c r="G127" s="53"/>
      <c r="H127" s="100"/>
      <c r="I127" s="145"/>
      <c r="J127" s="55"/>
      <c r="K127" s="109">
        <v>5</v>
      </c>
      <c r="L127" s="53"/>
      <c r="M127" s="58"/>
      <c r="N127" s="57" t="str">
        <f>IF(L127=0," ",IF(L127=0,0,501-M127))</f>
        <v> </v>
      </c>
      <c r="O127" s="290"/>
      <c r="P127" s="291"/>
      <c r="Q127" s="292"/>
      <c r="R127" s="58"/>
      <c r="S127" s="100"/>
      <c r="U127" s="37"/>
      <c r="V127" s="158" t="str">
        <f>IF(AND(E127=501,N127=501),"TARKISTA JÄI-SARAKE"," ")</f>
        <v> </v>
      </c>
      <c r="W127" s="157"/>
      <c r="X127" s="41"/>
      <c r="Y127" s="37"/>
      <c r="Z127" s="37"/>
      <c r="AA127" s="37"/>
      <c r="AB127" s="159">
        <f>IF(AND(C127=0,L127&gt;0),"toinen TIKAT-sarake tyhjä !",IF(AND(C127&gt;0,L127=0),"toinen TIKAT-sarake tyhjä !",""))</f>
      </c>
      <c r="AC127" s="37"/>
      <c r="AD127" s="37"/>
      <c r="AH127" s="37"/>
      <c r="AI127" s="37"/>
      <c r="AJ127" s="37"/>
      <c r="AK127" s="37"/>
    </row>
    <row r="128" spans="1:28" s="37" customFormat="1" ht="27.75" customHeight="1" thickBot="1">
      <c r="A128" s="101"/>
      <c r="B128" s="45" t="s">
        <v>27</v>
      </c>
      <c r="C128" s="119">
        <f>COUNTIF(C123:C127,"&gt;0")</f>
        <v>3</v>
      </c>
      <c r="D128" s="119">
        <f>COUNTIF(D123:D127,"&gt;0")</f>
        <v>3</v>
      </c>
      <c r="E128" s="102"/>
      <c r="F128" s="102"/>
      <c r="G128" s="102"/>
      <c r="H128" s="105"/>
      <c r="I128" s="108"/>
      <c r="J128" s="104"/>
      <c r="K128" s="104"/>
      <c r="L128" s="119">
        <f>COUNTIF(L123:L127,"&gt;0")</f>
        <v>3</v>
      </c>
      <c r="M128" s="119">
        <f>COUNTIF(M123:M127,"&gt;0")</f>
        <v>0</v>
      </c>
      <c r="N128" s="102"/>
      <c r="O128" s="102"/>
      <c r="P128" s="102"/>
      <c r="Q128" s="102"/>
      <c r="R128" s="102"/>
      <c r="S128" s="105"/>
      <c r="T128" s="20"/>
      <c r="V128" s="160"/>
      <c r="AB128" s="160"/>
    </row>
    <row r="129" spans="1:20" s="37" customFormat="1" ht="30.75" customHeight="1" thickBot="1">
      <c r="A129" s="36"/>
      <c r="D129" s="44"/>
      <c r="H129" s="36"/>
      <c r="I129" s="44"/>
      <c r="J129" s="44"/>
      <c r="K129" s="44"/>
      <c r="L129" s="44"/>
      <c r="M129" s="44"/>
      <c r="T129" s="23"/>
    </row>
    <row r="130" spans="1:40" s="37" customFormat="1" ht="30.75" customHeight="1">
      <c r="A130" s="95"/>
      <c r="B130" s="96" t="s">
        <v>0</v>
      </c>
      <c r="C130" s="312" t="str">
        <f>C21</f>
        <v>Jyrki Hosio</v>
      </c>
      <c r="D130" s="312"/>
      <c r="E130" s="312"/>
      <c r="F130" s="312"/>
      <c r="G130" s="312"/>
      <c r="H130" s="124">
        <f>IF(OR(H131="L",C130=0),0,1)</f>
        <v>1</v>
      </c>
      <c r="I130" s="106"/>
      <c r="J130" s="97"/>
      <c r="K130" s="98" t="s">
        <v>0</v>
      </c>
      <c r="L130" s="312" t="str">
        <f>J21</f>
        <v>Tomi Kinnunen</v>
      </c>
      <c r="M130" s="312"/>
      <c r="N130" s="312"/>
      <c r="O130" s="312"/>
      <c r="P130" s="312"/>
      <c r="Q130" s="315"/>
      <c r="R130" s="315"/>
      <c r="S130" s="120">
        <f>IF(OR(I131="L",L130=0),0,1)</f>
        <v>1</v>
      </c>
      <c r="T130" s="23"/>
      <c r="U130" s="36"/>
      <c r="V130" s="36"/>
      <c r="AE130" s="20"/>
      <c r="AF130" s="20"/>
      <c r="AG130" s="20"/>
      <c r="AL130" s="20"/>
      <c r="AM130" s="20"/>
      <c r="AN130" s="20"/>
    </row>
    <row r="131" spans="1:40" s="37" customFormat="1" ht="15">
      <c r="A131" s="20"/>
      <c r="B131" s="23"/>
      <c r="C131" s="23"/>
      <c r="D131" s="23"/>
      <c r="E131" s="23"/>
      <c r="F131" s="23"/>
      <c r="G131" s="23"/>
      <c r="H131" s="133"/>
      <c r="I131" s="263"/>
      <c r="J131" s="264"/>
      <c r="K131" s="55"/>
      <c r="L131" s="55"/>
      <c r="M131" s="55"/>
      <c r="N131" s="23"/>
      <c r="O131" s="23"/>
      <c r="P131" s="23"/>
      <c r="Q131" s="23"/>
      <c r="R131" s="23"/>
      <c r="S131" s="100"/>
      <c r="T131" s="23"/>
      <c r="U131" s="36"/>
      <c r="V131" s="36"/>
      <c r="AE131" s="20"/>
      <c r="AF131" s="20"/>
      <c r="AG131" s="20"/>
      <c r="AL131" s="20"/>
      <c r="AM131" s="20"/>
      <c r="AN131" s="20"/>
    </row>
    <row r="132" spans="1:40" s="37" customFormat="1" ht="15">
      <c r="A132" s="99"/>
      <c r="B132" s="110" t="s">
        <v>1</v>
      </c>
      <c r="C132" s="50" t="s">
        <v>16</v>
      </c>
      <c r="D132" s="50" t="s">
        <v>17</v>
      </c>
      <c r="E132" s="94" t="s">
        <v>4</v>
      </c>
      <c r="F132" s="50" t="s">
        <v>18</v>
      </c>
      <c r="G132" s="50" t="s">
        <v>19</v>
      </c>
      <c r="H132" s="50"/>
      <c r="I132" s="107"/>
      <c r="J132" s="51"/>
      <c r="K132" s="110" t="s">
        <v>1</v>
      </c>
      <c r="L132" s="50" t="s">
        <v>16</v>
      </c>
      <c r="M132" s="50" t="s">
        <v>17</v>
      </c>
      <c r="N132" s="94" t="s">
        <v>4</v>
      </c>
      <c r="O132" s="272" t="s">
        <v>18</v>
      </c>
      <c r="P132" s="273"/>
      <c r="Q132" s="52"/>
      <c r="R132" s="50" t="s">
        <v>19</v>
      </c>
      <c r="S132" s="100"/>
      <c r="T132" s="23"/>
      <c r="U132" s="36"/>
      <c r="V132" s="36"/>
      <c r="AE132" s="20"/>
      <c r="AF132" s="20"/>
      <c r="AG132" s="20"/>
      <c r="AL132" s="20"/>
      <c r="AM132" s="20"/>
      <c r="AN132" s="20"/>
    </row>
    <row r="133" spans="1:40" s="37" customFormat="1" ht="30.75" customHeight="1">
      <c r="A133" s="99"/>
      <c r="B133" s="109">
        <v>1</v>
      </c>
      <c r="C133" s="53">
        <v>19</v>
      </c>
      <c r="D133" s="58"/>
      <c r="E133" s="57">
        <f>IF(C133=0," ",IF(C133=0,0,501-D133))</f>
        <v>501</v>
      </c>
      <c r="F133" s="53">
        <v>2</v>
      </c>
      <c r="G133" s="53"/>
      <c r="H133" s="123">
        <f>IF(AND(H130=1,S130=0),1,IF(COUNT(C133:C137)&gt;2,IF(COUNT(D133:D137)=3,0,1),0))</f>
        <v>0</v>
      </c>
      <c r="I133" s="145"/>
      <c r="J133" s="55"/>
      <c r="K133" s="109">
        <v>1</v>
      </c>
      <c r="L133" s="53">
        <v>18</v>
      </c>
      <c r="M133" s="58">
        <v>121</v>
      </c>
      <c r="N133" s="57">
        <f>IF(L133=0," ",IF(L133=0,0,501-M133))</f>
        <v>380</v>
      </c>
      <c r="O133" s="269">
        <v>1</v>
      </c>
      <c r="P133" s="270"/>
      <c r="Q133" s="271"/>
      <c r="R133" s="53"/>
      <c r="S133" s="100"/>
      <c r="T133" s="23"/>
      <c r="U133" s="54">
        <f>IF(AND(S130=1,H130=0),1,IF(COUNT(L133:L137)&gt;2,IF(COUNT(M133:M137)=3,0,1),0))</f>
        <v>1</v>
      </c>
      <c r="V133" s="158" t="str">
        <f>IF(AND(E133=501,N133=501),"TARKISTA JÄI-SARAKE"," ")</f>
        <v> </v>
      </c>
      <c r="W133" s="160"/>
      <c r="X133" s="160"/>
      <c r="Y133" s="160"/>
      <c r="Z133" s="160"/>
      <c r="AA133" s="160"/>
      <c r="AB133" s="159">
        <f>IF(AND(C133=0,L133&gt;0),"toinen TIKAT-sarake tyhjä !",IF(AND(C133&gt;0,L133=0),"toinen TIKAT-sarake tyhjä !",""))</f>
      </c>
      <c r="AC133" s="160"/>
      <c r="AD133" s="160"/>
      <c r="AE133" s="160"/>
      <c r="AF133" s="160"/>
      <c r="AG133" s="160"/>
      <c r="AH133" s="160"/>
      <c r="AI133" s="160"/>
      <c r="AJ133" s="160"/>
      <c r="AL133" s="20"/>
      <c r="AM133" s="20"/>
      <c r="AN133" s="20"/>
    </row>
    <row r="134" spans="1:40" s="37" customFormat="1" ht="30.75" customHeight="1">
      <c r="A134" s="293" t="s">
        <v>82</v>
      </c>
      <c r="B134" s="109">
        <v>2</v>
      </c>
      <c r="C134" s="53">
        <v>24</v>
      </c>
      <c r="D134" s="58">
        <v>16</v>
      </c>
      <c r="E134" s="57">
        <f>IF(C134=0," ",IF(C134=0,0,501-D134))</f>
        <v>485</v>
      </c>
      <c r="F134" s="53">
        <v>2</v>
      </c>
      <c r="G134" s="53">
        <v>1</v>
      </c>
      <c r="H134" s="57"/>
      <c r="I134" s="145"/>
      <c r="J134" s="55"/>
      <c r="K134" s="109">
        <v>2</v>
      </c>
      <c r="L134" s="53">
        <v>26</v>
      </c>
      <c r="M134" s="58"/>
      <c r="N134" s="57">
        <f>IF(L134=0," ",IF(L134=0,0,501-M134))</f>
        <v>501</v>
      </c>
      <c r="O134" s="269">
        <v>3</v>
      </c>
      <c r="P134" s="270"/>
      <c r="Q134" s="271"/>
      <c r="R134" s="53"/>
      <c r="S134" s="100"/>
      <c r="T134" s="23"/>
      <c r="U134" s="36"/>
      <c r="V134" s="158" t="str">
        <f>IF(AND(E134=501,N134=501),"TARKISTA JÄI-SARAKE"," ")</f>
        <v> </v>
      </c>
      <c r="W134" s="157"/>
      <c r="X134" s="41"/>
      <c r="AB134" s="159">
        <f>IF(AND(C134=0,L134&gt;0),"toinen TIKAT-sarake tyhjä !",IF(AND(C134&gt;0,L134=0),"toinen TIKAT-sarake tyhjä !",""))</f>
      </c>
      <c r="AE134" s="20"/>
      <c r="AF134" s="20"/>
      <c r="AG134" s="20"/>
      <c r="AL134" s="20"/>
      <c r="AM134" s="20"/>
      <c r="AN134" s="20"/>
    </row>
    <row r="135" spans="1:40" s="37" customFormat="1" ht="30.75" customHeight="1">
      <c r="A135" s="294"/>
      <c r="B135" s="109">
        <v>3</v>
      </c>
      <c r="C135" s="53">
        <v>27</v>
      </c>
      <c r="D135" s="58">
        <v>18</v>
      </c>
      <c r="E135" s="57">
        <f>IF(C135=0," ",IF(C135=0,0,501-D135))</f>
        <v>483</v>
      </c>
      <c r="F135" s="53"/>
      <c r="G135" s="53"/>
      <c r="H135" s="57"/>
      <c r="I135" s="145"/>
      <c r="J135" s="55"/>
      <c r="K135" s="109">
        <v>3</v>
      </c>
      <c r="L135" s="53">
        <v>27</v>
      </c>
      <c r="M135" s="58"/>
      <c r="N135" s="57">
        <f>IF(L135=0," ",IF(L135=0,0,501-M135))</f>
        <v>501</v>
      </c>
      <c r="O135" s="269">
        <v>2</v>
      </c>
      <c r="P135" s="270"/>
      <c r="Q135" s="271"/>
      <c r="R135" s="53"/>
      <c r="S135" s="100"/>
      <c r="T135" s="23"/>
      <c r="U135" s="36"/>
      <c r="V135" s="158" t="str">
        <f>IF(AND(E135=501,N135=501),"TARKISTA JÄI-SARAKE"," ")</f>
        <v> </v>
      </c>
      <c r="W135" s="157"/>
      <c r="X135" s="41"/>
      <c r="AB135" s="159">
        <f>IF(AND(C135=0,L135&gt;0),"toinen TIKAT-sarake tyhjä !",IF(AND(C135&gt;0,L135=0),"toinen TIKAT-sarake tyhjä !",""))</f>
      </c>
      <c r="AE135" s="20"/>
      <c r="AF135" s="20"/>
      <c r="AG135" s="20"/>
      <c r="AL135" s="20"/>
      <c r="AM135" s="20"/>
      <c r="AN135" s="20"/>
    </row>
    <row r="136" spans="1:40" s="37" customFormat="1" ht="30.75" customHeight="1">
      <c r="A136" s="294"/>
      <c r="B136" s="109">
        <v>4</v>
      </c>
      <c r="C136" s="53">
        <v>18</v>
      </c>
      <c r="D136" s="58">
        <v>130</v>
      </c>
      <c r="E136" s="57">
        <f>IF(C136=0," ",IF(C136=0,0,501-D136))</f>
        <v>371</v>
      </c>
      <c r="F136" s="53">
        <v>1</v>
      </c>
      <c r="G136" s="53"/>
      <c r="H136" s="57"/>
      <c r="I136" s="145"/>
      <c r="J136" s="55"/>
      <c r="K136" s="109">
        <v>4</v>
      </c>
      <c r="L136" s="53">
        <v>21</v>
      </c>
      <c r="M136" s="58"/>
      <c r="N136" s="57">
        <f>IF(L136=0," ",IF(L136=0,0,501-M136))</f>
        <v>501</v>
      </c>
      <c r="O136" s="269">
        <v>3</v>
      </c>
      <c r="P136" s="270"/>
      <c r="Q136" s="271"/>
      <c r="R136" s="53"/>
      <c r="S136" s="100"/>
      <c r="T136" s="23"/>
      <c r="U136" s="36"/>
      <c r="V136" s="158" t="str">
        <f>IF(AND(E136=501,N136=501),"TARKISTA JÄI-SARAKE"," ")</f>
        <v> </v>
      </c>
      <c r="W136" s="157"/>
      <c r="X136" s="41"/>
      <c r="AB136" s="159">
        <f>IF(AND(C136=0,L136&gt;0),"toinen TIKAT-sarake tyhjä !",IF(AND(C136&gt;0,L136=0),"toinen TIKAT-sarake tyhjä !",""))</f>
      </c>
      <c r="AE136" s="20"/>
      <c r="AF136" s="20"/>
      <c r="AG136" s="20"/>
      <c r="AL136" s="20"/>
      <c r="AM136" s="20"/>
      <c r="AN136" s="20"/>
    </row>
    <row r="137" spans="1:40" s="37" customFormat="1" ht="30.75" customHeight="1">
      <c r="A137" s="99"/>
      <c r="B137" s="109">
        <v>5</v>
      </c>
      <c r="C137" s="53"/>
      <c r="D137" s="58"/>
      <c r="E137" s="57" t="str">
        <f>IF(C137=0," ",IF(C137=0,0,501-D137))</f>
        <v> </v>
      </c>
      <c r="F137" s="53"/>
      <c r="G137" s="53"/>
      <c r="H137" s="57"/>
      <c r="I137" s="145"/>
      <c r="J137" s="55"/>
      <c r="K137" s="109">
        <v>5</v>
      </c>
      <c r="L137" s="53"/>
      <c r="M137" s="58"/>
      <c r="N137" s="57" t="str">
        <f>IF(L137=0," ",IF(L137=0,0,501-M137))</f>
        <v> </v>
      </c>
      <c r="O137" s="269"/>
      <c r="P137" s="270"/>
      <c r="Q137" s="271"/>
      <c r="R137" s="53"/>
      <c r="S137" s="100"/>
      <c r="T137" s="23"/>
      <c r="U137" s="36"/>
      <c r="V137" s="158" t="str">
        <f>IF(AND(E137=501,N137=501),"TARKISTA JÄI-SARAKE"," ")</f>
        <v> </v>
      </c>
      <c r="W137" s="157"/>
      <c r="X137" s="41"/>
      <c r="AB137" s="159">
        <f>IF(AND(C137=0,L137&gt;0),"toinen TIKAT-sarake tyhjä !",IF(AND(C137&gt;0,L137=0),"toinen TIKAT-sarake tyhjä !",""))</f>
      </c>
      <c r="AE137" s="20"/>
      <c r="AF137" s="20"/>
      <c r="AG137" s="20"/>
      <c r="AL137" s="20"/>
      <c r="AM137" s="20"/>
      <c r="AN137" s="20"/>
    </row>
    <row r="138" spans="1:40" s="37" customFormat="1" ht="29.25" customHeight="1" thickBot="1">
      <c r="A138" s="116" t="s">
        <v>20</v>
      </c>
      <c r="B138" s="103"/>
      <c r="C138" s="119">
        <f>COUNTIF(C133:C137,"&gt;0")</f>
        <v>4</v>
      </c>
      <c r="D138" s="119">
        <f>COUNTIF(D133:D137,"&gt;0")</f>
        <v>3</v>
      </c>
      <c r="E138" s="103"/>
      <c r="F138" s="103"/>
      <c r="G138" s="103"/>
      <c r="H138" s="103"/>
      <c r="I138" s="113"/>
      <c r="J138" s="114"/>
      <c r="K138" s="114"/>
      <c r="L138" s="119">
        <f>COUNTIF(L133:L137,"&gt;0")</f>
        <v>4</v>
      </c>
      <c r="M138" s="119">
        <f>COUNTIF(M133:M137,"&gt;0")</f>
        <v>1</v>
      </c>
      <c r="N138" s="103"/>
      <c r="O138" s="103"/>
      <c r="P138" s="103"/>
      <c r="Q138" s="103"/>
      <c r="R138" s="103"/>
      <c r="S138" s="115"/>
      <c r="T138" s="23"/>
      <c r="U138" s="36"/>
      <c r="V138" s="161"/>
      <c r="AB138" s="160"/>
      <c r="AE138" s="20"/>
      <c r="AF138" s="20"/>
      <c r="AG138" s="20"/>
      <c r="AL138" s="20"/>
      <c r="AM138" s="20"/>
      <c r="AN138" s="20"/>
    </row>
    <row r="139" spans="1:28" s="37" customFormat="1" ht="29.25" customHeight="1" thickBot="1">
      <c r="A139" s="36"/>
      <c r="H139" s="20"/>
      <c r="I139" s="44"/>
      <c r="J139" s="44"/>
      <c r="K139" s="44"/>
      <c r="L139" s="44"/>
      <c r="M139" s="44"/>
      <c r="T139" s="23"/>
      <c r="V139" s="160"/>
      <c r="AB139" s="160"/>
    </row>
    <row r="140" spans="1:40" s="37" customFormat="1" ht="29.25" customHeight="1">
      <c r="A140" s="95"/>
      <c r="B140" s="96" t="s">
        <v>0</v>
      </c>
      <c r="C140" s="312" t="str">
        <f>C22</f>
        <v>Jari Snellman</v>
      </c>
      <c r="D140" s="312"/>
      <c r="E140" s="312"/>
      <c r="F140" s="312"/>
      <c r="G140" s="312"/>
      <c r="H140" s="124">
        <f>IF(OR(H141="L",C140=0),0,1)</f>
        <v>1</v>
      </c>
      <c r="I140" s="106"/>
      <c r="J140" s="97"/>
      <c r="K140" s="98" t="s">
        <v>0</v>
      </c>
      <c r="L140" s="312" t="str">
        <f>J22</f>
        <v>Matti Ek</v>
      </c>
      <c r="M140" s="312"/>
      <c r="N140" s="312"/>
      <c r="O140" s="312"/>
      <c r="P140" s="312"/>
      <c r="Q140" s="315"/>
      <c r="R140" s="315"/>
      <c r="S140" s="120">
        <f>IF(OR(I141="L",L140=0),0,1)</f>
        <v>1</v>
      </c>
      <c r="T140" s="20"/>
      <c r="V140" s="160"/>
      <c r="AB140" s="160"/>
      <c r="AE140" s="20"/>
      <c r="AF140" s="20"/>
      <c r="AG140" s="20"/>
      <c r="AL140" s="20"/>
      <c r="AM140" s="20"/>
      <c r="AN140" s="20"/>
    </row>
    <row r="141" spans="1:40" s="37" customFormat="1" ht="15">
      <c r="A141" s="99"/>
      <c r="B141" s="23"/>
      <c r="C141" s="23"/>
      <c r="D141" s="23"/>
      <c r="E141" s="23"/>
      <c r="F141" s="23"/>
      <c r="G141" s="23"/>
      <c r="H141" s="133"/>
      <c r="I141" s="263"/>
      <c r="J141" s="264"/>
      <c r="K141" s="55"/>
      <c r="L141" s="55"/>
      <c r="M141" s="55"/>
      <c r="N141" s="23"/>
      <c r="O141" s="23"/>
      <c r="P141" s="23"/>
      <c r="Q141" s="23"/>
      <c r="R141" s="23"/>
      <c r="S141" s="100"/>
      <c r="T141" s="20"/>
      <c r="V141" s="160"/>
      <c r="AB141" s="160"/>
      <c r="AE141" s="20"/>
      <c r="AF141" s="20"/>
      <c r="AG141" s="20"/>
      <c r="AL141" s="20"/>
      <c r="AM141" s="20"/>
      <c r="AN141" s="20"/>
    </row>
    <row r="142" spans="1:40" s="37" customFormat="1" ht="15">
      <c r="A142" s="99"/>
      <c r="B142" s="110" t="s">
        <v>1</v>
      </c>
      <c r="C142" s="50" t="s">
        <v>16</v>
      </c>
      <c r="D142" s="50" t="s">
        <v>17</v>
      </c>
      <c r="E142" s="94" t="s">
        <v>4</v>
      </c>
      <c r="F142" s="50" t="s">
        <v>18</v>
      </c>
      <c r="G142" s="50" t="s">
        <v>19</v>
      </c>
      <c r="H142" s="50"/>
      <c r="I142" s="107"/>
      <c r="J142" s="51"/>
      <c r="K142" s="110" t="s">
        <v>1</v>
      </c>
      <c r="L142" s="50" t="s">
        <v>16</v>
      </c>
      <c r="M142" s="50" t="s">
        <v>17</v>
      </c>
      <c r="N142" s="94" t="s">
        <v>4</v>
      </c>
      <c r="O142" s="272" t="s">
        <v>18</v>
      </c>
      <c r="P142" s="273"/>
      <c r="Q142" s="52"/>
      <c r="R142" s="50" t="s">
        <v>19</v>
      </c>
      <c r="S142" s="100"/>
      <c r="T142" s="20"/>
      <c r="V142" s="160"/>
      <c r="AB142" s="160"/>
      <c r="AE142" s="20"/>
      <c r="AF142" s="20"/>
      <c r="AG142" s="20"/>
      <c r="AL142" s="20"/>
      <c r="AM142" s="20"/>
      <c r="AN142" s="20"/>
    </row>
    <row r="143" spans="1:40" s="37" customFormat="1" ht="30.75" customHeight="1">
      <c r="A143" s="99"/>
      <c r="B143" s="109">
        <v>1</v>
      </c>
      <c r="C143" s="53">
        <v>24</v>
      </c>
      <c r="D143" s="58">
        <v>67</v>
      </c>
      <c r="E143" s="57">
        <f>IF(C143=0,"",IF(C143=0,0,501-D143))</f>
        <v>434</v>
      </c>
      <c r="F143" s="53"/>
      <c r="G143" s="53"/>
      <c r="H143" s="123">
        <f>IF(AND(H140=1,S140=0),1,IF(COUNT(C143:C147)&gt;2,IF(COUNT(D143:D147)=3,0,1),0))</f>
        <v>0</v>
      </c>
      <c r="I143" s="145"/>
      <c r="J143" s="55"/>
      <c r="K143" s="109">
        <v>1</v>
      </c>
      <c r="L143" s="53">
        <v>26</v>
      </c>
      <c r="M143" s="58"/>
      <c r="N143" s="57">
        <f>IF(L143=0," ",IF(L143=0,0,501-M143))</f>
        <v>501</v>
      </c>
      <c r="O143" s="269">
        <v>2</v>
      </c>
      <c r="P143" s="270"/>
      <c r="Q143" s="271"/>
      <c r="R143" s="53"/>
      <c r="S143" s="100"/>
      <c r="T143" s="20"/>
      <c r="U143" s="54">
        <f>IF(AND(S140=1,H140=0),1,IF(COUNT(L143:L147)&gt;2,IF(COUNT(M143:M147)=3,0,1),0))</f>
        <v>1</v>
      </c>
      <c r="V143" s="158" t="str">
        <f>IF(AND(E143=501,N143=501),"TARKISTA JÄI-SARAKE"," ")</f>
        <v> </v>
      </c>
      <c r="W143" s="160"/>
      <c r="X143" s="160"/>
      <c r="Y143" s="160"/>
      <c r="Z143" s="160"/>
      <c r="AA143" s="160"/>
      <c r="AB143" s="159">
        <f>IF(AND(C143=0,L143&gt;0),"toinen TIKAT-sarake tyhjä !",IF(AND(C143&gt;0,L143=0),"toinen TIKAT-sarake tyhjä !",""))</f>
      </c>
      <c r="AC143" s="160"/>
      <c r="AD143" s="160"/>
      <c r="AE143" s="160"/>
      <c r="AF143" s="160"/>
      <c r="AG143" s="160"/>
      <c r="AH143" s="160"/>
      <c r="AI143" s="160"/>
      <c r="AL143" s="20"/>
      <c r="AM143" s="20"/>
      <c r="AN143" s="20"/>
    </row>
    <row r="144" spans="1:40" s="37" customFormat="1" ht="30.75" customHeight="1">
      <c r="A144" s="293" t="s">
        <v>83</v>
      </c>
      <c r="B144" s="109">
        <v>2</v>
      </c>
      <c r="C144" s="53">
        <v>21</v>
      </c>
      <c r="D144" s="58"/>
      <c r="E144" s="57">
        <f>IF(C144=0," ",IF(C144=0,0,501-D144))</f>
        <v>501</v>
      </c>
      <c r="F144" s="53">
        <v>1</v>
      </c>
      <c r="G144" s="53"/>
      <c r="H144" s="23"/>
      <c r="I144" s="145"/>
      <c r="J144" s="55"/>
      <c r="K144" s="109">
        <v>2</v>
      </c>
      <c r="L144" s="53">
        <v>18</v>
      </c>
      <c r="M144" s="58">
        <v>181</v>
      </c>
      <c r="N144" s="57">
        <f>IF(L144=0," ",IF(L144=0,0,501-M144))</f>
        <v>320</v>
      </c>
      <c r="O144" s="269"/>
      <c r="P144" s="270"/>
      <c r="Q144" s="271"/>
      <c r="R144" s="53"/>
      <c r="S144" s="100"/>
      <c r="T144" s="20"/>
      <c r="V144" s="158" t="str">
        <f>IF(AND(E144=501,N144=501),"TARKISTA JÄI-SARAKE"," ")</f>
        <v> </v>
      </c>
      <c r="W144" s="157"/>
      <c r="X144" s="41"/>
      <c r="AB144" s="159">
        <f>IF(AND(C144=0,L144&gt;0),"toinen TIKAT-sarake tyhjä !",IF(AND(C144&gt;0,L144=0),"toinen TIKAT-sarake tyhjä !",""))</f>
      </c>
      <c r="AE144" s="20"/>
      <c r="AF144" s="20"/>
      <c r="AG144" s="20"/>
      <c r="AL144" s="20"/>
      <c r="AM144" s="20"/>
      <c r="AN144" s="20"/>
    </row>
    <row r="145" spans="1:40" s="37" customFormat="1" ht="30.75" customHeight="1">
      <c r="A145" s="294"/>
      <c r="B145" s="109">
        <v>3</v>
      </c>
      <c r="C145" s="53">
        <v>18</v>
      </c>
      <c r="D145" s="58">
        <v>53</v>
      </c>
      <c r="E145" s="57">
        <f>IF(C145=0," ",IF(C145=0,0,501-D145))</f>
        <v>448</v>
      </c>
      <c r="F145" s="53">
        <v>2</v>
      </c>
      <c r="G145" s="53"/>
      <c r="H145" s="23"/>
      <c r="I145" s="145"/>
      <c r="J145" s="55"/>
      <c r="K145" s="109">
        <v>3</v>
      </c>
      <c r="L145" s="53">
        <v>21</v>
      </c>
      <c r="M145" s="58"/>
      <c r="N145" s="57">
        <f>IF(L145=0," ",IF(L145=0,0,501-M145))</f>
        <v>501</v>
      </c>
      <c r="O145" s="269"/>
      <c r="P145" s="270"/>
      <c r="Q145" s="271"/>
      <c r="R145" s="53"/>
      <c r="S145" s="100"/>
      <c r="T145" s="20"/>
      <c r="V145" s="158" t="str">
        <f>IF(AND(E145=501,N145=501),"TARKISTA JÄI-SARAKE"," ")</f>
        <v> </v>
      </c>
      <c r="W145" s="157"/>
      <c r="X145" s="41"/>
      <c r="AB145" s="159">
        <f>IF(AND(C145=0,L145&gt;0),"toinen TIKAT-sarake tyhjä !",IF(AND(C145&gt;0,L145=0),"toinen TIKAT-sarake tyhjä !",""))</f>
      </c>
      <c r="AE145" s="20"/>
      <c r="AF145" s="20"/>
      <c r="AG145" s="20"/>
      <c r="AL145" s="20"/>
      <c r="AM145" s="20"/>
      <c r="AN145" s="20"/>
    </row>
    <row r="146" spans="1:40" s="37" customFormat="1" ht="30.75" customHeight="1">
      <c r="A146" s="294"/>
      <c r="B146" s="109">
        <v>4</v>
      </c>
      <c r="C146" s="53">
        <v>17</v>
      </c>
      <c r="D146" s="58"/>
      <c r="E146" s="57">
        <f>IF(C146=0," ",IF(C146=0,0,501-D146))</f>
        <v>501</v>
      </c>
      <c r="F146" s="53">
        <v>2</v>
      </c>
      <c r="G146" s="53"/>
      <c r="H146" s="23"/>
      <c r="I146" s="145"/>
      <c r="J146" s="55"/>
      <c r="K146" s="109">
        <v>4</v>
      </c>
      <c r="L146" s="53">
        <v>15</v>
      </c>
      <c r="M146" s="58">
        <v>72</v>
      </c>
      <c r="N146" s="57">
        <f>IF(L146=0," ",IF(L146=0,0,501-M146))</f>
        <v>429</v>
      </c>
      <c r="O146" s="269">
        <v>1</v>
      </c>
      <c r="P146" s="270"/>
      <c r="Q146" s="271"/>
      <c r="R146" s="53"/>
      <c r="S146" s="100"/>
      <c r="T146" s="20"/>
      <c r="V146" s="158" t="str">
        <f>IF(AND(E146=501,N146=501),"TARKISTA JÄI-SARAKE"," ")</f>
        <v> </v>
      </c>
      <c r="W146" s="157"/>
      <c r="X146" s="41"/>
      <c r="AB146" s="159">
        <f>IF(AND(C146=0,L146&gt;0),"toinen TIKAT-sarake tyhjä !",IF(AND(C146&gt;0,L146=0),"toinen TIKAT-sarake tyhjä !",""))</f>
      </c>
      <c r="AE146" s="20"/>
      <c r="AF146" s="20"/>
      <c r="AG146" s="20"/>
      <c r="AL146" s="20"/>
      <c r="AM146" s="20"/>
      <c r="AN146" s="20"/>
    </row>
    <row r="147" spans="1:40" s="37" customFormat="1" ht="30.75" customHeight="1">
      <c r="A147" s="99"/>
      <c r="B147" s="109">
        <v>5</v>
      </c>
      <c r="C147" s="53">
        <v>21</v>
      </c>
      <c r="D147" s="58">
        <v>186</v>
      </c>
      <c r="E147" s="57">
        <f>IF(C147=0," ",IF(C147=0,0,501-D147))</f>
        <v>315</v>
      </c>
      <c r="F147" s="53"/>
      <c r="G147" s="53"/>
      <c r="H147" s="23"/>
      <c r="I147" s="145"/>
      <c r="J147" s="55"/>
      <c r="K147" s="109">
        <v>5</v>
      </c>
      <c r="L147" s="53">
        <v>24</v>
      </c>
      <c r="M147" s="58"/>
      <c r="N147" s="57">
        <f>IF(L147=0," ",IF(L147=0,0,501-M147))</f>
        <v>501</v>
      </c>
      <c r="O147" s="269">
        <v>2</v>
      </c>
      <c r="P147" s="270"/>
      <c r="Q147" s="271"/>
      <c r="R147" s="53"/>
      <c r="S147" s="100"/>
      <c r="T147" s="20"/>
      <c r="V147" s="158" t="str">
        <f>IF(AND(E147=501,N147=501),"TARKISTA JÄI-SARAKE"," ")</f>
        <v> </v>
      </c>
      <c r="W147" s="157"/>
      <c r="X147" s="41"/>
      <c r="AB147" s="159">
        <f>IF(AND(C147=0,L147&gt;0),"toinen TIKAT-sarake tyhjä !",IF(AND(C147&gt;0,L147=0),"toinen TIKAT-sarake tyhjä !",""))</f>
      </c>
      <c r="AE147" s="20"/>
      <c r="AF147" s="20"/>
      <c r="AG147" s="20"/>
      <c r="AL147" s="20"/>
      <c r="AM147" s="20"/>
      <c r="AN147" s="20"/>
    </row>
    <row r="148" spans="1:40" s="37" customFormat="1" ht="29.25" customHeight="1" thickBot="1">
      <c r="A148" s="111"/>
      <c r="B148" s="116" t="s">
        <v>21</v>
      </c>
      <c r="C148" s="119">
        <f>COUNTIF(C143:C147,"&gt;0")</f>
        <v>5</v>
      </c>
      <c r="D148" s="119">
        <f>COUNTIF(D143:D147,"&gt;0")</f>
        <v>3</v>
      </c>
      <c r="E148" s="103"/>
      <c r="F148" s="103"/>
      <c r="G148" s="103"/>
      <c r="H148" s="103"/>
      <c r="I148" s="113"/>
      <c r="J148" s="114"/>
      <c r="K148" s="114"/>
      <c r="L148" s="119">
        <f>COUNTIF(L143:L147,"&gt;0")</f>
        <v>5</v>
      </c>
      <c r="M148" s="119">
        <f>COUNTIF(M143:M147,"&gt;0")</f>
        <v>2</v>
      </c>
      <c r="N148" s="103"/>
      <c r="O148" s="103"/>
      <c r="P148" s="103"/>
      <c r="Q148" s="103"/>
      <c r="R148" s="103"/>
      <c r="S148" s="115"/>
      <c r="T148" s="20"/>
      <c r="V148" s="160"/>
      <c r="AB148" s="160"/>
      <c r="AE148" s="20"/>
      <c r="AF148" s="20"/>
      <c r="AG148" s="20"/>
      <c r="AL148" s="20"/>
      <c r="AM148" s="20"/>
      <c r="AN148" s="20"/>
    </row>
    <row r="149" spans="1:28" s="37" customFormat="1" ht="29.25" customHeight="1" thickBot="1">
      <c r="A149" s="36"/>
      <c r="H149" s="20"/>
      <c r="I149" s="44"/>
      <c r="J149" s="44"/>
      <c r="K149" s="44"/>
      <c r="L149" s="44"/>
      <c r="M149" s="44"/>
      <c r="T149" s="20"/>
      <c r="V149" s="160"/>
      <c r="AB149" s="160"/>
    </row>
    <row r="150" spans="1:40" s="37" customFormat="1" ht="29.25" customHeight="1">
      <c r="A150" s="95"/>
      <c r="B150" s="96" t="s">
        <v>0</v>
      </c>
      <c r="C150" s="312" t="str">
        <f>C23</f>
        <v>J-P Koukonen</v>
      </c>
      <c r="D150" s="312"/>
      <c r="E150" s="312"/>
      <c r="F150" s="312"/>
      <c r="G150" s="312"/>
      <c r="H150" s="124">
        <f>IF(OR(H151="L",C150=0),0,1)</f>
        <v>1</v>
      </c>
      <c r="I150" s="106"/>
      <c r="J150" s="97"/>
      <c r="K150" s="98" t="s">
        <v>0</v>
      </c>
      <c r="L150" s="312" t="str">
        <f>J23</f>
        <v>Peter Selenius</v>
      </c>
      <c r="M150" s="312"/>
      <c r="N150" s="312"/>
      <c r="O150" s="312"/>
      <c r="P150" s="312"/>
      <c r="Q150" s="315"/>
      <c r="R150" s="315"/>
      <c r="S150" s="120">
        <f>IF(OR(I151="L",L150=0),0,1)</f>
        <v>1</v>
      </c>
      <c r="T150" s="20"/>
      <c r="V150" s="160"/>
      <c r="AB150" s="160"/>
      <c r="AE150" s="20"/>
      <c r="AF150" s="20"/>
      <c r="AG150" s="20"/>
      <c r="AL150" s="20"/>
      <c r="AM150" s="20"/>
      <c r="AN150" s="20"/>
    </row>
    <row r="151" spans="1:40" s="37" customFormat="1" ht="15">
      <c r="A151" s="99"/>
      <c r="B151" s="23"/>
      <c r="C151" s="23"/>
      <c r="D151" s="23"/>
      <c r="E151" s="23"/>
      <c r="F151" s="23"/>
      <c r="G151" s="23"/>
      <c r="H151" s="133"/>
      <c r="I151" s="263"/>
      <c r="J151" s="264"/>
      <c r="K151" s="55"/>
      <c r="L151" s="55"/>
      <c r="M151" s="55"/>
      <c r="N151" s="23"/>
      <c r="O151" s="23"/>
      <c r="P151" s="23"/>
      <c r="Q151" s="23"/>
      <c r="R151" s="23"/>
      <c r="S151" s="100"/>
      <c r="T151" s="20"/>
      <c r="V151" s="160"/>
      <c r="AB151" s="160"/>
      <c r="AE151" s="20"/>
      <c r="AF151" s="20"/>
      <c r="AG151" s="20"/>
      <c r="AL151" s="20"/>
      <c r="AM151" s="20"/>
      <c r="AN151" s="20"/>
    </row>
    <row r="152" spans="1:40" s="37" customFormat="1" ht="15">
      <c r="A152" s="99"/>
      <c r="B152" s="110" t="s">
        <v>1</v>
      </c>
      <c r="C152" s="50" t="s">
        <v>16</v>
      </c>
      <c r="D152" s="50" t="s">
        <v>17</v>
      </c>
      <c r="E152" s="94" t="s">
        <v>4</v>
      </c>
      <c r="F152" s="50" t="s">
        <v>18</v>
      </c>
      <c r="G152" s="50" t="s">
        <v>19</v>
      </c>
      <c r="H152" s="117"/>
      <c r="I152" s="107"/>
      <c r="J152" s="51"/>
      <c r="K152" s="110" t="s">
        <v>1</v>
      </c>
      <c r="L152" s="50" t="s">
        <v>16</v>
      </c>
      <c r="M152" s="50" t="s">
        <v>17</v>
      </c>
      <c r="N152" s="94" t="s">
        <v>4</v>
      </c>
      <c r="O152" s="272" t="s">
        <v>18</v>
      </c>
      <c r="P152" s="273"/>
      <c r="Q152" s="52"/>
      <c r="R152" s="50" t="s">
        <v>19</v>
      </c>
      <c r="S152" s="100"/>
      <c r="T152" s="20"/>
      <c r="V152" s="160"/>
      <c r="AB152" s="160"/>
      <c r="AE152" s="20"/>
      <c r="AF152" s="20"/>
      <c r="AG152" s="20"/>
      <c r="AL152" s="20"/>
      <c r="AM152" s="20"/>
      <c r="AN152" s="20"/>
    </row>
    <row r="153" spans="1:40" s="37" customFormat="1" ht="30.75" customHeight="1">
      <c r="A153" s="99"/>
      <c r="B153" s="109">
        <v>1</v>
      </c>
      <c r="C153" s="53">
        <v>21</v>
      </c>
      <c r="D153" s="58">
        <v>24</v>
      </c>
      <c r="E153" s="57">
        <f>IF(C153=0,"",IF(C153=0,0,501-D153))</f>
        <v>477</v>
      </c>
      <c r="F153" s="53">
        <v>2</v>
      </c>
      <c r="G153" s="53"/>
      <c r="H153" s="123">
        <f>IF(AND(H150=1,S150=0),1,IF(COUNT(C153:C157)&gt;2,IF(COUNT(D153:D157)=3,0,1),0))</f>
        <v>0</v>
      </c>
      <c r="I153" s="145"/>
      <c r="J153" s="55"/>
      <c r="K153" s="109">
        <v>1</v>
      </c>
      <c r="L153" s="53">
        <v>20</v>
      </c>
      <c r="M153" s="58"/>
      <c r="N153" s="57">
        <f>IF(L153=0," ",IF(L153=0,0,501-M153))</f>
        <v>501</v>
      </c>
      <c r="O153" s="269">
        <v>2</v>
      </c>
      <c r="P153" s="270"/>
      <c r="Q153" s="271"/>
      <c r="R153" s="53"/>
      <c r="S153" s="100"/>
      <c r="T153" s="20"/>
      <c r="U153" s="54">
        <f>IF(AND(S150=1,H150=0),1,IF(COUNT(L153:L157)&gt;2,IF(COUNT(M153:M157)=3,0,1),0))</f>
        <v>1</v>
      </c>
      <c r="V153" s="158" t="str">
        <f>IF(AND(E153=501,N153=501),"TARKISTA JÄI-SARAKE"," ")</f>
        <v> </v>
      </c>
      <c r="W153" s="160"/>
      <c r="X153" s="160"/>
      <c r="Y153" s="160"/>
      <c r="Z153" s="160"/>
      <c r="AA153" s="160"/>
      <c r="AB153" s="159">
        <f>IF(AND(C153=0,L153&gt;0),"toinen TIKAT-sarake tyhjä !",IF(AND(C153&gt;0,L153=0),"toinen TIKAT-sarake tyhjä !",""))</f>
      </c>
      <c r="AC153" s="160"/>
      <c r="AD153" s="160"/>
      <c r="AE153" s="160"/>
      <c r="AF153" s="160"/>
      <c r="AG153" s="160"/>
      <c r="AH153" s="160"/>
      <c r="AI153" s="160"/>
      <c r="AJ153" s="160"/>
      <c r="AL153" s="20"/>
      <c r="AM153" s="20"/>
      <c r="AN153" s="20"/>
    </row>
    <row r="154" spans="1:40" s="37" customFormat="1" ht="30.75" customHeight="1">
      <c r="A154" s="293" t="s">
        <v>84</v>
      </c>
      <c r="B154" s="109">
        <v>2</v>
      </c>
      <c r="C154" s="53">
        <v>24</v>
      </c>
      <c r="D154" s="58">
        <v>119</v>
      </c>
      <c r="E154" s="57">
        <f>IF(C154=0," ",IF(C154=0,0,501-D154))</f>
        <v>382</v>
      </c>
      <c r="F154" s="53">
        <v>1</v>
      </c>
      <c r="G154" s="53"/>
      <c r="H154" s="100"/>
      <c r="I154" s="145"/>
      <c r="J154" s="55"/>
      <c r="K154" s="109">
        <v>2</v>
      </c>
      <c r="L154" s="53">
        <v>25</v>
      </c>
      <c r="M154" s="58"/>
      <c r="N154" s="57">
        <f>IF(L154=0," ",IF(L154=0,0,501-M154))</f>
        <v>501</v>
      </c>
      <c r="O154" s="269">
        <v>1</v>
      </c>
      <c r="P154" s="270"/>
      <c r="Q154" s="271"/>
      <c r="R154" s="53"/>
      <c r="S154" s="100"/>
      <c r="T154" s="20"/>
      <c r="V154" s="158" t="str">
        <f>IF(AND(E154=501,N154=501),"TARKISTA JÄI-SARAKE"," ")</f>
        <v> </v>
      </c>
      <c r="W154" s="157"/>
      <c r="X154" s="41"/>
      <c r="AB154" s="159">
        <f>IF(AND(C154=0,L154&gt;0),"toinen TIKAT-sarake tyhjä !",IF(AND(C154&gt;0,L154=0),"toinen TIKAT-sarake tyhjä !",""))</f>
      </c>
      <c r="AE154" s="20"/>
      <c r="AF154" s="20"/>
      <c r="AG154" s="20"/>
      <c r="AL154" s="20"/>
      <c r="AM154" s="20"/>
      <c r="AN154" s="20"/>
    </row>
    <row r="155" spans="1:40" s="37" customFormat="1" ht="30.75" customHeight="1">
      <c r="A155" s="294"/>
      <c r="B155" s="109">
        <v>3</v>
      </c>
      <c r="C155" s="53">
        <v>21</v>
      </c>
      <c r="D155" s="58">
        <v>56</v>
      </c>
      <c r="E155" s="57">
        <f>IF(C155=0," ",IF(C155=0,0,501-D155))</f>
        <v>445</v>
      </c>
      <c r="F155" s="53">
        <v>1</v>
      </c>
      <c r="G155" s="53"/>
      <c r="H155" s="100"/>
      <c r="I155" s="145"/>
      <c r="J155" s="55"/>
      <c r="K155" s="109">
        <v>3</v>
      </c>
      <c r="L155" s="53">
        <v>19</v>
      </c>
      <c r="M155" s="58"/>
      <c r="N155" s="57">
        <f>IF(L155=0," ",IF(L155=0,0,501-M155))</f>
        <v>501</v>
      </c>
      <c r="O155" s="269">
        <v>2</v>
      </c>
      <c r="P155" s="270"/>
      <c r="Q155" s="271"/>
      <c r="R155" s="53"/>
      <c r="S155" s="100"/>
      <c r="T155" s="20"/>
      <c r="V155" s="158" t="str">
        <f>IF(AND(E155=501,N155=501),"TARKISTA JÄI-SARAKE"," ")</f>
        <v> </v>
      </c>
      <c r="W155" s="157"/>
      <c r="X155" s="41"/>
      <c r="AB155" s="159">
        <f>IF(AND(C155=0,L155&gt;0),"toinen TIKAT-sarake tyhjä !",IF(AND(C155&gt;0,L155=0),"toinen TIKAT-sarake tyhjä !",""))</f>
      </c>
      <c r="AE155" s="20"/>
      <c r="AF155" s="20"/>
      <c r="AG155" s="20"/>
      <c r="AL155" s="20"/>
      <c r="AM155" s="20"/>
      <c r="AN155" s="20"/>
    </row>
    <row r="156" spans="1:40" s="37" customFormat="1" ht="30.75" customHeight="1">
      <c r="A156" s="294"/>
      <c r="B156" s="109">
        <v>4</v>
      </c>
      <c r="C156" s="53"/>
      <c r="D156" s="58"/>
      <c r="E156" s="57" t="str">
        <f>IF(C156=0," ",IF(C156=0,0,501-D156))</f>
        <v> </v>
      </c>
      <c r="F156" s="53"/>
      <c r="G156" s="53"/>
      <c r="H156" s="100"/>
      <c r="I156" s="145"/>
      <c r="J156" s="55"/>
      <c r="K156" s="109">
        <v>4</v>
      </c>
      <c r="L156" s="53"/>
      <c r="M156" s="58"/>
      <c r="N156" s="57" t="str">
        <f>IF(L156=0," ",IF(L156=0,0,501-M156))</f>
        <v> </v>
      </c>
      <c r="O156" s="269"/>
      <c r="P156" s="270"/>
      <c r="Q156" s="271"/>
      <c r="R156" s="53"/>
      <c r="S156" s="100"/>
      <c r="T156" s="20"/>
      <c r="V156" s="158" t="str">
        <f>IF(AND(E156=501,N156=501),"TARKISTA JÄI-SARAKE"," ")</f>
        <v> </v>
      </c>
      <c r="W156" s="157"/>
      <c r="X156" s="41"/>
      <c r="AB156" s="159">
        <f>IF(AND(C156=0,L156&gt;0),"toinen TIKAT-sarake tyhjä !",IF(AND(C156&gt;0,L156=0),"toinen TIKAT-sarake tyhjä !",""))</f>
      </c>
      <c r="AE156" s="20"/>
      <c r="AF156" s="20"/>
      <c r="AG156" s="20"/>
      <c r="AL156" s="20"/>
      <c r="AM156" s="20"/>
      <c r="AN156" s="20"/>
    </row>
    <row r="157" spans="1:40" s="37" customFormat="1" ht="30.75" customHeight="1">
      <c r="A157" s="99"/>
      <c r="B157" s="109">
        <v>5</v>
      </c>
      <c r="C157" s="53"/>
      <c r="D157" s="58"/>
      <c r="E157" s="57" t="str">
        <f>IF(C157=0," ",IF(C157=0,0,501-D157))</f>
        <v> </v>
      </c>
      <c r="F157" s="53"/>
      <c r="G157" s="53"/>
      <c r="H157" s="100"/>
      <c r="I157" s="145"/>
      <c r="J157" s="55"/>
      <c r="K157" s="109">
        <v>5</v>
      </c>
      <c r="L157" s="53"/>
      <c r="M157" s="58"/>
      <c r="N157" s="57" t="str">
        <f>IF(L157=0," ",IF(L157=0,0,501-M157))</f>
        <v> </v>
      </c>
      <c r="O157" s="269"/>
      <c r="P157" s="270"/>
      <c r="Q157" s="271"/>
      <c r="R157" s="53"/>
      <c r="S157" s="100"/>
      <c r="T157" s="20"/>
      <c r="V157" s="158" t="str">
        <f>IF(AND(E157=501,N157=501),"TARKISTA JÄI-SARAKE"," ")</f>
        <v> </v>
      </c>
      <c r="W157" s="157"/>
      <c r="X157" s="41"/>
      <c r="AB157" s="159">
        <f>IF(AND(C157=0,L157&gt;0),"toinen TIKAT-sarake tyhjä !",IF(AND(C157&gt;0,L157=0),"toinen TIKAT-sarake tyhjä !",""))</f>
      </c>
      <c r="AE157" s="20"/>
      <c r="AF157" s="20"/>
      <c r="AG157" s="20"/>
      <c r="AL157" s="20"/>
      <c r="AM157" s="20"/>
      <c r="AN157" s="20"/>
    </row>
    <row r="158" spans="1:40" s="37" customFormat="1" ht="29.25" customHeight="1" thickBot="1">
      <c r="A158" s="111"/>
      <c r="B158" s="116" t="s">
        <v>22</v>
      </c>
      <c r="C158" s="119">
        <f>COUNTIF(C153:C157,"&gt;0")</f>
        <v>3</v>
      </c>
      <c r="D158" s="119">
        <f>COUNTIF(D153:D157,"&gt;0")</f>
        <v>3</v>
      </c>
      <c r="E158" s="103"/>
      <c r="F158" s="103"/>
      <c r="G158" s="103"/>
      <c r="H158" s="115"/>
      <c r="I158" s="113"/>
      <c r="J158" s="114"/>
      <c r="K158" s="114"/>
      <c r="L158" s="119">
        <f>COUNTIF(L153:L157,"&gt;0")</f>
        <v>3</v>
      </c>
      <c r="M158" s="119">
        <f>COUNTIF(M153:M157,"&gt;0")</f>
        <v>0</v>
      </c>
      <c r="N158" s="103"/>
      <c r="O158" s="103"/>
      <c r="P158" s="103"/>
      <c r="Q158" s="103"/>
      <c r="R158" s="103"/>
      <c r="S158" s="115"/>
      <c r="T158" s="20"/>
      <c r="V158" s="160"/>
      <c r="AB158" s="160"/>
      <c r="AE158" s="20"/>
      <c r="AF158" s="20"/>
      <c r="AG158" s="20"/>
      <c r="AL158" s="20"/>
      <c r="AM158" s="20"/>
      <c r="AN158" s="20"/>
    </row>
    <row r="159" spans="1:28" s="37" customFormat="1" ht="29.25" customHeight="1" thickBot="1">
      <c r="A159" s="36"/>
      <c r="H159" s="20"/>
      <c r="I159" s="44"/>
      <c r="J159" s="44"/>
      <c r="K159" s="44"/>
      <c r="L159" s="44"/>
      <c r="M159" s="44"/>
      <c r="T159" s="20"/>
      <c r="V159" s="160"/>
      <c r="AB159" s="160"/>
    </row>
    <row r="160" spans="1:40" s="37" customFormat="1" ht="29.25" customHeight="1">
      <c r="A160" s="95"/>
      <c r="B160" s="96" t="s">
        <v>0</v>
      </c>
      <c r="C160" s="312" t="str">
        <f>C24</f>
        <v>Toni Haatanen</v>
      </c>
      <c r="D160" s="312"/>
      <c r="E160" s="312"/>
      <c r="F160" s="312"/>
      <c r="G160" s="312"/>
      <c r="H160" s="124">
        <f>IF(OR(H161="L",C160=0),0,1)</f>
        <v>1</v>
      </c>
      <c r="I160" s="106"/>
      <c r="J160" s="97"/>
      <c r="K160" s="98" t="s">
        <v>0</v>
      </c>
      <c r="L160" s="312" t="str">
        <f>J24</f>
        <v>Sami Högström</v>
      </c>
      <c r="M160" s="312"/>
      <c r="N160" s="312"/>
      <c r="O160" s="312"/>
      <c r="P160" s="312"/>
      <c r="Q160" s="315"/>
      <c r="R160" s="315"/>
      <c r="S160" s="120">
        <f>IF(OR(I161="L",L160=0),0,1)</f>
        <v>1</v>
      </c>
      <c r="T160" s="20"/>
      <c r="V160" s="160"/>
      <c r="AB160" s="160"/>
      <c r="AE160" s="20"/>
      <c r="AF160" s="20"/>
      <c r="AG160" s="20"/>
      <c r="AL160" s="20"/>
      <c r="AM160" s="20"/>
      <c r="AN160" s="20"/>
    </row>
    <row r="161" spans="1:40" s="37" customFormat="1" ht="15">
      <c r="A161" s="99"/>
      <c r="B161" s="23"/>
      <c r="C161" s="23"/>
      <c r="D161" s="23"/>
      <c r="E161" s="23"/>
      <c r="F161" s="23"/>
      <c r="G161" s="23"/>
      <c r="H161" s="133"/>
      <c r="I161" s="263"/>
      <c r="J161" s="264"/>
      <c r="K161" s="55"/>
      <c r="L161" s="55"/>
      <c r="M161" s="55"/>
      <c r="N161" s="23"/>
      <c r="O161" s="23"/>
      <c r="P161" s="23"/>
      <c r="Q161" s="23"/>
      <c r="R161" s="23"/>
      <c r="S161" s="100"/>
      <c r="T161" s="20"/>
      <c r="V161" s="160"/>
      <c r="AB161" s="160"/>
      <c r="AE161" s="20"/>
      <c r="AF161" s="20"/>
      <c r="AG161" s="20"/>
      <c r="AL161" s="20"/>
      <c r="AM161" s="20"/>
      <c r="AN161" s="20"/>
    </row>
    <row r="162" spans="1:40" s="37" customFormat="1" ht="15">
      <c r="A162" s="99"/>
      <c r="B162" s="110" t="s">
        <v>1</v>
      </c>
      <c r="C162" s="50" t="s">
        <v>16</v>
      </c>
      <c r="D162" s="50" t="s">
        <v>17</v>
      </c>
      <c r="E162" s="94" t="s">
        <v>4</v>
      </c>
      <c r="F162" s="50" t="s">
        <v>18</v>
      </c>
      <c r="G162" s="50" t="s">
        <v>19</v>
      </c>
      <c r="H162" s="122"/>
      <c r="I162" s="107"/>
      <c r="J162" s="51"/>
      <c r="K162" s="110" t="s">
        <v>1</v>
      </c>
      <c r="L162" s="50" t="s">
        <v>16</v>
      </c>
      <c r="M162" s="50" t="s">
        <v>17</v>
      </c>
      <c r="N162" s="94" t="s">
        <v>4</v>
      </c>
      <c r="O162" s="272" t="s">
        <v>18</v>
      </c>
      <c r="P162" s="273"/>
      <c r="Q162" s="52"/>
      <c r="R162" s="50" t="s">
        <v>19</v>
      </c>
      <c r="S162" s="100"/>
      <c r="T162" s="20"/>
      <c r="V162" s="160"/>
      <c r="AB162" s="160"/>
      <c r="AE162" s="20"/>
      <c r="AF162" s="20"/>
      <c r="AG162" s="20"/>
      <c r="AL162" s="20"/>
      <c r="AM162" s="20"/>
      <c r="AN162" s="20"/>
    </row>
    <row r="163" spans="1:40" s="37" customFormat="1" ht="30.75" customHeight="1">
      <c r="A163" s="99"/>
      <c r="B163" s="109">
        <v>1</v>
      </c>
      <c r="C163" s="53">
        <v>15</v>
      </c>
      <c r="D163" s="58">
        <v>188</v>
      </c>
      <c r="E163" s="57">
        <f>IF(C163=0," ",IF(C163=0,0,501-D163))</f>
        <v>313</v>
      </c>
      <c r="F163" s="53"/>
      <c r="G163" s="53"/>
      <c r="H163" s="123">
        <f>IF(AND(H160=1,S160=0),1,IF(COUNT(C163:C167)&gt;2,IF(COUNT(D163:D167)=3,0,1),0))</f>
        <v>0</v>
      </c>
      <c r="I163" s="145"/>
      <c r="J163" s="55"/>
      <c r="K163" s="109">
        <v>1</v>
      </c>
      <c r="L163" s="53">
        <v>18</v>
      </c>
      <c r="M163" s="58"/>
      <c r="N163" s="57">
        <f>IF(L163=0," ",IF(L163=0,0,501-M163))</f>
        <v>501</v>
      </c>
      <c r="O163" s="269">
        <v>2</v>
      </c>
      <c r="P163" s="270"/>
      <c r="Q163" s="271"/>
      <c r="R163" s="53"/>
      <c r="S163" s="100"/>
      <c r="T163" s="20"/>
      <c r="U163" s="54">
        <f>IF(AND(S160=1,H160=0),1,IF(COUNT(L163:L167)&gt;2,IF(COUNT(M163:M167)=3,0,1),0))</f>
        <v>1</v>
      </c>
      <c r="V163" s="158" t="str">
        <f>IF(AND(E163=501,N163=501),"TARKISTA JÄI-SARAKE"," ")</f>
        <v> </v>
      </c>
      <c r="W163" s="160"/>
      <c r="X163" s="160"/>
      <c r="Y163" s="160"/>
      <c r="Z163" s="160"/>
      <c r="AA163" s="160"/>
      <c r="AB163" s="159">
        <f>IF(AND(C163=0,L163&gt;0),"toinen TIKAT-sarake tyhjä !",IF(AND(C163&gt;0,L163=0),"toinen TIKAT-sarake tyhjä !",""))</f>
      </c>
      <c r="AC163" s="160"/>
      <c r="AD163" s="160"/>
      <c r="AE163" s="160"/>
      <c r="AF163" s="160"/>
      <c r="AG163" s="160"/>
      <c r="AH163" s="160"/>
      <c r="AI163" s="160"/>
      <c r="AL163" s="20"/>
      <c r="AM163" s="20"/>
      <c r="AN163" s="20"/>
    </row>
    <row r="164" spans="1:40" s="37" customFormat="1" ht="30.75" customHeight="1">
      <c r="A164" s="293" t="s">
        <v>85</v>
      </c>
      <c r="B164" s="109">
        <v>2</v>
      </c>
      <c r="C164" s="53">
        <v>18</v>
      </c>
      <c r="D164" s="58">
        <v>111</v>
      </c>
      <c r="E164" s="57">
        <f>IF(C164=0," ",IF(C164=0,0,501-D164))</f>
        <v>390</v>
      </c>
      <c r="F164" s="53">
        <v>1</v>
      </c>
      <c r="G164" s="53"/>
      <c r="H164" s="121"/>
      <c r="I164" s="145"/>
      <c r="J164" s="55"/>
      <c r="K164" s="109">
        <v>2</v>
      </c>
      <c r="L164" s="53">
        <v>18</v>
      </c>
      <c r="M164" s="58"/>
      <c r="N164" s="57">
        <f>IF(L164=0," ",IF(L164=0,0,501-M164))</f>
        <v>501</v>
      </c>
      <c r="O164" s="269">
        <v>2</v>
      </c>
      <c r="P164" s="270"/>
      <c r="Q164" s="271"/>
      <c r="R164" s="53"/>
      <c r="S164" s="100"/>
      <c r="T164" s="20"/>
      <c r="V164" s="158" t="str">
        <f>IF(AND(E164=501,N164=501),"TARKISTA JÄI-SARAKE"," ")</f>
        <v> </v>
      </c>
      <c r="W164" s="157"/>
      <c r="X164" s="41"/>
      <c r="AB164" s="159">
        <f>IF(AND(C164=0,L164&gt;0),"toinen TIKAT-sarake tyhjä !",IF(AND(C164&gt;0,L164=0),"toinen TIKAT-sarake tyhjä !",""))</f>
      </c>
      <c r="AE164" s="20"/>
      <c r="AF164" s="20"/>
      <c r="AG164" s="20"/>
      <c r="AL164" s="20"/>
      <c r="AM164" s="20"/>
      <c r="AN164" s="20"/>
    </row>
    <row r="165" spans="1:40" s="37" customFormat="1" ht="30.75" customHeight="1">
      <c r="A165" s="294"/>
      <c r="B165" s="109">
        <v>3</v>
      </c>
      <c r="C165" s="53">
        <v>21</v>
      </c>
      <c r="D165" s="58"/>
      <c r="E165" s="57">
        <f>IF(C165=0," ",IF(C165=0,0,501-D165))</f>
        <v>501</v>
      </c>
      <c r="F165" s="53">
        <v>1</v>
      </c>
      <c r="G165" s="53"/>
      <c r="H165" s="100"/>
      <c r="I165" s="145"/>
      <c r="J165" s="55"/>
      <c r="K165" s="109">
        <v>3</v>
      </c>
      <c r="L165" s="53">
        <v>21</v>
      </c>
      <c r="M165" s="58">
        <v>20</v>
      </c>
      <c r="N165" s="57">
        <f>IF(L165=0," ",IF(L165=0,0,501-M165))</f>
        <v>481</v>
      </c>
      <c r="O165" s="269">
        <v>2</v>
      </c>
      <c r="P165" s="270"/>
      <c r="Q165" s="271"/>
      <c r="R165" s="53"/>
      <c r="S165" s="100"/>
      <c r="T165" s="20"/>
      <c r="V165" s="158" t="str">
        <f>IF(AND(E165=501,N165=501),"TARKISTA JÄI-SARAKE"," ")</f>
        <v> </v>
      </c>
      <c r="W165" s="157"/>
      <c r="X165" s="41"/>
      <c r="AB165" s="159">
        <f>IF(AND(C165=0,L165&gt;0),"toinen TIKAT-sarake tyhjä !",IF(AND(C165&gt;0,L165=0),"toinen TIKAT-sarake tyhjä !",""))</f>
      </c>
      <c r="AE165" s="20"/>
      <c r="AF165" s="20"/>
      <c r="AG165" s="20"/>
      <c r="AL165" s="20"/>
      <c r="AM165" s="20"/>
      <c r="AN165" s="20"/>
    </row>
    <row r="166" spans="1:40" s="37" customFormat="1" ht="30.75" customHeight="1">
      <c r="A166" s="294"/>
      <c r="B166" s="109">
        <v>4</v>
      </c>
      <c r="C166" s="53">
        <v>24</v>
      </c>
      <c r="D166" s="58">
        <v>120</v>
      </c>
      <c r="E166" s="57">
        <f>IF(C166=0," ",IF(C166=0,0,501-D166))</f>
        <v>381</v>
      </c>
      <c r="F166" s="53"/>
      <c r="G166" s="53"/>
      <c r="H166" s="100"/>
      <c r="I166" s="145"/>
      <c r="J166" s="55"/>
      <c r="K166" s="109">
        <v>4</v>
      </c>
      <c r="L166" s="53">
        <v>23</v>
      </c>
      <c r="M166" s="58"/>
      <c r="N166" s="57">
        <f>IF(L166=0," ",IF(L166=0,0,501-M166))</f>
        <v>501</v>
      </c>
      <c r="O166" s="269">
        <v>2</v>
      </c>
      <c r="P166" s="270"/>
      <c r="Q166" s="271"/>
      <c r="R166" s="53"/>
      <c r="S166" s="100"/>
      <c r="T166" s="20"/>
      <c r="V166" s="158" t="str">
        <f>IF(AND(E166=501,N166=501),"TARKISTA JÄI-SARAKE"," ")</f>
        <v> </v>
      </c>
      <c r="W166" s="157"/>
      <c r="X166" s="41"/>
      <c r="AB166" s="159">
        <f>IF(AND(C166=0,L166&gt;0),"toinen TIKAT-sarake tyhjä !",IF(AND(C166&gt;0,L166=0),"toinen TIKAT-sarake tyhjä !",""))</f>
      </c>
      <c r="AE166" s="20"/>
      <c r="AF166" s="20"/>
      <c r="AG166" s="20"/>
      <c r="AL166" s="20"/>
      <c r="AM166" s="20"/>
      <c r="AN166" s="20"/>
    </row>
    <row r="167" spans="1:40" s="37" customFormat="1" ht="30.75" customHeight="1">
      <c r="A167" s="99"/>
      <c r="B167" s="109">
        <v>5</v>
      </c>
      <c r="C167" s="53"/>
      <c r="D167" s="58"/>
      <c r="E167" s="57" t="str">
        <f>IF(C167=0," ",IF(C167=0,0,501-D167))</f>
        <v> </v>
      </c>
      <c r="F167" s="53"/>
      <c r="G167" s="53"/>
      <c r="H167" s="100"/>
      <c r="I167" s="145"/>
      <c r="J167" s="55"/>
      <c r="K167" s="109">
        <v>5</v>
      </c>
      <c r="L167" s="53"/>
      <c r="M167" s="58"/>
      <c r="N167" s="57" t="str">
        <f>IF(L167=0," ",IF(L167=0,0,501-M167))</f>
        <v> </v>
      </c>
      <c r="O167" s="269"/>
      <c r="P167" s="270"/>
      <c r="Q167" s="271"/>
      <c r="R167" s="53"/>
      <c r="S167" s="100"/>
      <c r="T167" s="20"/>
      <c r="V167" s="158" t="str">
        <f>IF(AND(E167=501,N167=501),"TARKISTA JÄI-SARAKE"," ")</f>
        <v> </v>
      </c>
      <c r="W167" s="157"/>
      <c r="X167" s="41"/>
      <c r="AB167" s="159">
        <f>IF(AND(C167=0,L167&gt;0),"toinen TIKAT-sarake tyhjä !",IF(AND(C167&gt;0,L167=0),"toinen TIKAT-sarake tyhjä !",""))</f>
      </c>
      <c r="AE167" s="20"/>
      <c r="AF167" s="20"/>
      <c r="AG167" s="20"/>
      <c r="AL167" s="20"/>
      <c r="AM167" s="20"/>
      <c r="AN167" s="20"/>
    </row>
    <row r="168" spans="1:40" s="37" customFormat="1" ht="29.25" customHeight="1" thickBot="1">
      <c r="A168" s="111"/>
      <c r="B168" s="20"/>
      <c r="C168" s="119">
        <f>COUNTIF(C163:C167,"&gt;0")</f>
        <v>4</v>
      </c>
      <c r="D168" s="119">
        <f>COUNTIF(D163:D167,"&gt;0")</f>
        <v>3</v>
      </c>
      <c r="E168" s="103"/>
      <c r="F168" s="103"/>
      <c r="G168" s="103"/>
      <c r="H168" s="115"/>
      <c r="I168" s="113"/>
      <c r="J168" s="114"/>
      <c r="K168" s="114"/>
      <c r="L168" s="119">
        <f>COUNTIF(L163:L167,"&gt;0")</f>
        <v>4</v>
      </c>
      <c r="M168" s="119">
        <f>COUNTIF(M163:M167,"&gt;0")</f>
        <v>1</v>
      </c>
      <c r="N168" s="103"/>
      <c r="O168" s="103"/>
      <c r="P168" s="103"/>
      <c r="Q168" s="103"/>
      <c r="R168" s="103"/>
      <c r="S168" s="115"/>
      <c r="T168" s="23"/>
      <c r="U168" s="36"/>
      <c r="V168" s="161"/>
      <c r="W168" s="36"/>
      <c r="X168" s="36"/>
      <c r="Y168" s="36"/>
      <c r="AB168" s="160"/>
      <c r="AE168" s="20"/>
      <c r="AF168" s="20"/>
      <c r="AG168" s="20"/>
      <c r="AL168" s="20"/>
      <c r="AM168" s="20"/>
      <c r="AN168" s="20"/>
    </row>
    <row r="169" spans="1:28" s="37" customFormat="1" ht="29.25" customHeight="1" thickBot="1">
      <c r="A169" s="36"/>
      <c r="B169" s="45" t="s">
        <v>23</v>
      </c>
      <c r="C169" s="36"/>
      <c r="D169" s="36"/>
      <c r="E169" s="36"/>
      <c r="F169" s="36"/>
      <c r="G169" s="36"/>
      <c r="H169" s="23"/>
      <c r="I169" s="60"/>
      <c r="J169" s="60"/>
      <c r="K169" s="60"/>
      <c r="L169" s="60"/>
      <c r="M169" s="60"/>
      <c r="N169" s="36"/>
      <c r="O169" s="36"/>
      <c r="P169" s="36"/>
      <c r="Q169" s="36"/>
      <c r="R169" s="36"/>
      <c r="S169" s="36"/>
      <c r="T169" s="23"/>
      <c r="U169" s="36"/>
      <c r="V169" s="161"/>
      <c r="W169" s="36"/>
      <c r="AB169" s="160"/>
    </row>
    <row r="170" spans="1:40" s="37" customFormat="1" ht="29.25" customHeight="1">
      <c r="A170" s="95"/>
      <c r="B170" s="96" t="s">
        <v>0</v>
      </c>
      <c r="C170" s="312" t="str">
        <f>C25</f>
        <v>Jari Snellman</v>
      </c>
      <c r="D170" s="312"/>
      <c r="E170" s="312"/>
      <c r="F170" s="312"/>
      <c r="G170" s="312"/>
      <c r="H170" s="124">
        <f>IF(OR(H171="L",C170=0),0,1)</f>
        <v>1</v>
      </c>
      <c r="I170" s="106"/>
      <c r="J170" s="97"/>
      <c r="K170" s="98" t="s">
        <v>0</v>
      </c>
      <c r="L170" s="312" t="str">
        <f>J25</f>
        <v>Peter Selenius</v>
      </c>
      <c r="M170" s="312"/>
      <c r="N170" s="312"/>
      <c r="O170" s="312"/>
      <c r="P170" s="312"/>
      <c r="Q170" s="315"/>
      <c r="R170" s="315"/>
      <c r="S170" s="120">
        <f>IF(OR(I171="L",L170=0),0,1)</f>
        <v>1</v>
      </c>
      <c r="T170" s="20"/>
      <c r="V170" s="160"/>
      <c r="AB170" s="160"/>
      <c r="AE170" s="20"/>
      <c r="AF170" s="20"/>
      <c r="AG170" s="20"/>
      <c r="AL170" s="20"/>
      <c r="AM170" s="20"/>
      <c r="AN170" s="20"/>
    </row>
    <row r="171" spans="1:40" s="37" customFormat="1" ht="15">
      <c r="A171" s="99"/>
      <c r="B171" s="23"/>
      <c r="C171" s="23"/>
      <c r="D171" s="23"/>
      <c r="E171" s="23"/>
      <c r="F171" s="23"/>
      <c r="G171" s="23"/>
      <c r="H171" s="133"/>
      <c r="I171" s="263"/>
      <c r="J171" s="264"/>
      <c r="K171" s="55"/>
      <c r="L171" s="55"/>
      <c r="M171" s="55"/>
      <c r="N171" s="23"/>
      <c r="O171" s="23"/>
      <c r="P171" s="23"/>
      <c r="Q171" s="23"/>
      <c r="R171" s="23"/>
      <c r="S171" s="100"/>
      <c r="T171" s="20"/>
      <c r="V171" s="160"/>
      <c r="AB171" s="160"/>
      <c r="AE171" s="20"/>
      <c r="AF171" s="20"/>
      <c r="AG171" s="20"/>
      <c r="AL171" s="20"/>
      <c r="AM171" s="20"/>
      <c r="AN171" s="20"/>
    </row>
    <row r="172" spans="1:40" s="37" customFormat="1" ht="15">
      <c r="A172" s="99"/>
      <c r="B172" s="110" t="s">
        <v>1</v>
      </c>
      <c r="C172" s="50" t="s">
        <v>16</v>
      </c>
      <c r="D172" s="50" t="s">
        <v>17</v>
      </c>
      <c r="E172" s="94" t="s">
        <v>4</v>
      </c>
      <c r="F172" s="50" t="s">
        <v>18</v>
      </c>
      <c r="G172" s="50" t="s">
        <v>19</v>
      </c>
      <c r="H172" s="122"/>
      <c r="I172" s="107"/>
      <c r="J172" s="51"/>
      <c r="K172" s="110" t="s">
        <v>1</v>
      </c>
      <c r="L172" s="50" t="s">
        <v>16</v>
      </c>
      <c r="M172" s="50" t="s">
        <v>17</v>
      </c>
      <c r="N172" s="94" t="s">
        <v>4</v>
      </c>
      <c r="O172" s="272" t="s">
        <v>18</v>
      </c>
      <c r="P172" s="273"/>
      <c r="Q172" s="52"/>
      <c r="R172" s="50" t="s">
        <v>19</v>
      </c>
      <c r="S172" s="100"/>
      <c r="T172" s="20"/>
      <c r="V172" s="160"/>
      <c r="AB172" s="160"/>
      <c r="AE172" s="20"/>
      <c r="AF172" s="20"/>
      <c r="AG172" s="20"/>
      <c r="AL172" s="20"/>
      <c r="AM172" s="20"/>
      <c r="AN172" s="20"/>
    </row>
    <row r="173" spans="1:40" s="37" customFormat="1" ht="30.75" customHeight="1">
      <c r="A173" s="99"/>
      <c r="B173" s="109">
        <v>1</v>
      </c>
      <c r="C173" s="53">
        <v>21</v>
      </c>
      <c r="D173" s="58">
        <v>167</v>
      </c>
      <c r="E173" s="57">
        <f>IF(C173=0," ",IF(C173=0,0,501-D173))</f>
        <v>334</v>
      </c>
      <c r="F173" s="53">
        <v>1</v>
      </c>
      <c r="G173" s="53"/>
      <c r="H173" s="123">
        <f>IF(AND(H170=1,S170=0),1,IF(COUNT(C173:C177)&gt;2,IF(COUNT(D173:D177)=3,0,1),0))</f>
        <v>0</v>
      </c>
      <c r="I173" s="145"/>
      <c r="J173" s="55"/>
      <c r="K173" s="109">
        <v>1</v>
      </c>
      <c r="L173" s="53">
        <v>24</v>
      </c>
      <c r="M173" s="58"/>
      <c r="N173" s="57">
        <f>IF(L173=0," ",IF(L173=0,0,501-M173))</f>
        <v>501</v>
      </c>
      <c r="O173" s="269"/>
      <c r="P173" s="270"/>
      <c r="Q173" s="271"/>
      <c r="R173" s="53"/>
      <c r="S173" s="100"/>
      <c r="T173" s="20"/>
      <c r="U173" s="54">
        <f>IF(AND(S170=1,H170=0),1,IF(COUNT(L173:L177)&gt;2,IF(COUNT(M173:M177)=3,0,1),0))</f>
        <v>1</v>
      </c>
      <c r="V173" s="158" t="str">
        <f>IF(AND(E173=501,N173=501),"TARKISTA JÄI-SARAKE"," ")</f>
        <v> </v>
      </c>
      <c r="W173" s="160"/>
      <c r="X173" s="160"/>
      <c r="Y173" s="160"/>
      <c r="Z173" s="160"/>
      <c r="AA173" s="160"/>
      <c r="AB173" s="159">
        <f>IF(AND(C173=0,L173&gt;0),"toinen TIKAT-sarake tyhjä !",IF(AND(C173&gt;0,L173=0),"toinen TIKAT-sarake tyhjä !",""))</f>
      </c>
      <c r="AC173" s="160"/>
      <c r="AD173" s="160"/>
      <c r="AE173" s="160"/>
      <c r="AF173" s="160"/>
      <c r="AG173" s="160"/>
      <c r="AH173" s="160"/>
      <c r="AI173" s="160"/>
      <c r="AL173" s="20"/>
      <c r="AM173" s="20"/>
      <c r="AN173" s="20"/>
    </row>
    <row r="174" spans="1:40" s="37" customFormat="1" ht="30.75" customHeight="1">
      <c r="A174" s="293" t="s">
        <v>86</v>
      </c>
      <c r="B174" s="109">
        <v>2</v>
      </c>
      <c r="C174" s="53">
        <v>21</v>
      </c>
      <c r="D174" s="58"/>
      <c r="E174" s="57">
        <f>IF(C174=0," ",IF(C174=0,0,501-D174))</f>
        <v>501</v>
      </c>
      <c r="F174" s="53">
        <v>1</v>
      </c>
      <c r="G174" s="53"/>
      <c r="H174" s="121"/>
      <c r="I174" s="145"/>
      <c r="J174" s="55"/>
      <c r="K174" s="109">
        <v>2</v>
      </c>
      <c r="L174" s="53">
        <v>21</v>
      </c>
      <c r="M174" s="58">
        <v>59</v>
      </c>
      <c r="N174" s="57">
        <f>IF(L174=0," ",IF(L174=0,0,501-M174))</f>
        <v>442</v>
      </c>
      <c r="O174" s="269">
        <v>1</v>
      </c>
      <c r="P174" s="270"/>
      <c r="Q174" s="271"/>
      <c r="R174" s="53"/>
      <c r="S174" s="100"/>
      <c r="T174" s="20"/>
      <c r="V174" s="158" t="str">
        <f>IF(AND(E174=501,N174=501),"TARKISTA JÄI-SARAKE"," ")</f>
        <v> </v>
      </c>
      <c r="W174" s="157"/>
      <c r="X174" s="41"/>
      <c r="AB174" s="159">
        <f>IF(AND(C174=0,L174&gt;0),"toinen TIKAT-sarake tyhjä !",IF(AND(C174&gt;0,L174=0),"toinen TIKAT-sarake tyhjä !",""))</f>
      </c>
      <c r="AE174" s="20"/>
      <c r="AF174" s="20"/>
      <c r="AG174" s="20"/>
      <c r="AL174" s="20"/>
      <c r="AM174" s="20"/>
      <c r="AN174" s="20"/>
    </row>
    <row r="175" spans="1:40" s="37" customFormat="1" ht="30.75" customHeight="1">
      <c r="A175" s="294"/>
      <c r="B175" s="109">
        <v>3</v>
      </c>
      <c r="C175" s="53">
        <v>23</v>
      </c>
      <c r="D175" s="58"/>
      <c r="E175" s="57">
        <f>IF(C175=0," ",IF(C175=0,0,501-D175))</f>
        <v>501</v>
      </c>
      <c r="F175" s="53">
        <v>1</v>
      </c>
      <c r="G175" s="53"/>
      <c r="H175" s="100"/>
      <c r="I175" s="145"/>
      <c r="J175" s="55"/>
      <c r="K175" s="109">
        <v>3</v>
      </c>
      <c r="L175" s="53">
        <v>21</v>
      </c>
      <c r="M175" s="58">
        <v>68</v>
      </c>
      <c r="N175" s="57">
        <f>IF(L175=0," ",IF(L175=0,0,501-M175))</f>
        <v>433</v>
      </c>
      <c r="O175" s="269"/>
      <c r="P175" s="270"/>
      <c r="Q175" s="271"/>
      <c r="R175" s="53"/>
      <c r="S175" s="100"/>
      <c r="T175" s="20"/>
      <c r="V175" s="158" t="str">
        <f>IF(AND(E175=501,N175=501),"TARKISTA JÄI-SARAKE"," ")</f>
        <v> </v>
      </c>
      <c r="W175" s="157"/>
      <c r="X175" s="41"/>
      <c r="AB175" s="159">
        <f>IF(AND(C175=0,L175&gt;0),"toinen TIKAT-sarake tyhjä !",IF(AND(C175&gt;0,L175=0),"toinen TIKAT-sarake tyhjä !",""))</f>
      </c>
      <c r="AE175" s="20"/>
      <c r="AF175" s="20"/>
      <c r="AG175" s="20"/>
      <c r="AL175" s="20"/>
      <c r="AM175" s="20"/>
      <c r="AN175" s="20"/>
    </row>
    <row r="176" spans="1:40" s="37" customFormat="1" ht="30.75" customHeight="1">
      <c r="A176" s="294"/>
      <c r="B176" s="109">
        <v>4</v>
      </c>
      <c r="C176" s="53">
        <v>27</v>
      </c>
      <c r="D176" s="58">
        <v>6</v>
      </c>
      <c r="E176" s="57">
        <f>IF(C176=0," ",IF(C176=0,0,501-D176))</f>
        <v>495</v>
      </c>
      <c r="F176" s="53">
        <v>1</v>
      </c>
      <c r="G176" s="53"/>
      <c r="H176" s="100"/>
      <c r="I176" s="145"/>
      <c r="J176" s="55"/>
      <c r="K176" s="109">
        <v>4</v>
      </c>
      <c r="L176" s="53">
        <v>30</v>
      </c>
      <c r="M176" s="58"/>
      <c r="N176" s="57">
        <f>IF(L176=0," ",IF(L176=0,0,501-M176))</f>
        <v>501</v>
      </c>
      <c r="O176" s="269">
        <v>2</v>
      </c>
      <c r="P176" s="270"/>
      <c r="Q176" s="271"/>
      <c r="R176" s="53"/>
      <c r="S176" s="100"/>
      <c r="T176" s="20"/>
      <c r="V176" s="158" t="str">
        <f>IF(AND(E176=501,N176=501),"TARKISTA JÄI-SARAKE"," ")</f>
        <v> </v>
      </c>
      <c r="W176" s="157"/>
      <c r="X176" s="41"/>
      <c r="AB176" s="159">
        <f>IF(AND(C176=0,L176&gt;0),"toinen TIKAT-sarake tyhjä !",IF(AND(C176&gt;0,L176=0),"toinen TIKAT-sarake tyhjä !",""))</f>
      </c>
      <c r="AE176" s="20"/>
      <c r="AF176" s="20"/>
      <c r="AG176" s="20"/>
      <c r="AL176" s="20"/>
      <c r="AM176" s="20"/>
      <c r="AN176" s="20"/>
    </row>
    <row r="177" spans="1:40" s="37" customFormat="1" ht="30.75" customHeight="1">
      <c r="A177" s="99"/>
      <c r="B177" s="109">
        <v>5</v>
      </c>
      <c r="C177" s="53">
        <v>24</v>
      </c>
      <c r="D177" s="58">
        <v>66</v>
      </c>
      <c r="E177" s="57">
        <f>IF(C177=0," ",IF(C177=0,0,501-D177))</f>
        <v>435</v>
      </c>
      <c r="F177" s="53"/>
      <c r="G177" s="53"/>
      <c r="H177" s="100"/>
      <c r="I177" s="145"/>
      <c r="J177" s="55"/>
      <c r="K177" s="109">
        <v>5</v>
      </c>
      <c r="L177" s="53">
        <v>24</v>
      </c>
      <c r="M177" s="58"/>
      <c r="N177" s="57">
        <f>IF(L177=0," ",IF(L177=0,0,501-M177))</f>
        <v>501</v>
      </c>
      <c r="O177" s="269">
        <v>2</v>
      </c>
      <c r="P177" s="270"/>
      <c r="Q177" s="271"/>
      <c r="R177" s="53"/>
      <c r="S177" s="100"/>
      <c r="T177" s="20"/>
      <c r="V177" s="158" t="str">
        <f>IF(AND(E177=501,N177=501),"TARKISTA JÄI-SARAKE"," ")</f>
        <v> </v>
      </c>
      <c r="W177" s="157"/>
      <c r="X177" s="41"/>
      <c r="AB177" s="159">
        <f>IF(AND(C177=0,L177&gt;0),"toinen TIKAT-sarake tyhjä !",IF(AND(C177&gt;0,L177=0),"toinen TIKAT-sarake tyhjä !",""))</f>
      </c>
      <c r="AE177" s="20"/>
      <c r="AF177" s="20"/>
      <c r="AG177" s="20"/>
      <c r="AL177" s="20"/>
      <c r="AM177" s="20"/>
      <c r="AN177" s="20"/>
    </row>
    <row r="178" spans="1:40" s="37" customFormat="1" ht="29.25" customHeight="1" thickBot="1">
      <c r="A178" s="111"/>
      <c r="B178" s="103"/>
      <c r="C178" s="119">
        <f>COUNTIF(C173:C177,"&gt;0")</f>
        <v>5</v>
      </c>
      <c r="D178" s="119">
        <f>COUNTIF(D173:D177,"&gt;0")</f>
        <v>3</v>
      </c>
      <c r="E178" s="112"/>
      <c r="F178" s="112"/>
      <c r="G178" s="112"/>
      <c r="H178" s="115"/>
      <c r="I178" s="113"/>
      <c r="J178" s="114"/>
      <c r="K178" s="103"/>
      <c r="L178" s="119">
        <f>COUNTIF(L173:L177,"&gt;0")</f>
        <v>5</v>
      </c>
      <c r="M178" s="119">
        <f>COUNTIF(M173:M177,"&gt;0")</f>
        <v>2</v>
      </c>
      <c r="N178" s="119"/>
      <c r="O178" s="112"/>
      <c r="P178" s="118"/>
      <c r="Q178" s="118"/>
      <c r="R178" s="112"/>
      <c r="S178" s="115"/>
      <c r="T178" s="20"/>
      <c r="V178" s="160"/>
      <c r="AB178" s="160"/>
      <c r="AE178" s="20"/>
      <c r="AF178" s="20"/>
      <c r="AG178" s="20"/>
      <c r="AL178" s="20"/>
      <c r="AM178" s="20"/>
      <c r="AN178" s="20"/>
    </row>
    <row r="179" spans="1:28" s="37" customFormat="1" ht="29.25" customHeight="1" thickBot="1">
      <c r="A179" s="36"/>
      <c r="B179" s="45" t="s">
        <v>24</v>
      </c>
      <c r="H179" s="20"/>
      <c r="I179" s="44"/>
      <c r="J179" s="44"/>
      <c r="K179" s="44"/>
      <c r="L179" s="44"/>
      <c r="M179" s="44"/>
      <c r="T179" s="20"/>
      <c r="V179" s="160"/>
      <c r="AB179" s="160"/>
    </row>
    <row r="180" spans="1:40" s="37" customFormat="1" ht="29.25" customHeight="1">
      <c r="A180" s="95"/>
      <c r="B180" s="96" t="s">
        <v>0</v>
      </c>
      <c r="C180" s="312" t="str">
        <f>C26</f>
        <v>J-P Koukonen</v>
      </c>
      <c r="D180" s="312"/>
      <c r="E180" s="312"/>
      <c r="F180" s="312"/>
      <c r="G180" s="312"/>
      <c r="H180" s="124">
        <f>IF(OR(H181="L",C180=0),0,1)</f>
        <v>1</v>
      </c>
      <c r="I180" s="106"/>
      <c r="J180" s="97"/>
      <c r="K180" s="98" t="s">
        <v>0</v>
      </c>
      <c r="L180" s="312" t="str">
        <f>J26</f>
        <v>Tomi Kinnunen</v>
      </c>
      <c r="M180" s="312"/>
      <c r="N180" s="312"/>
      <c r="O180" s="312"/>
      <c r="P180" s="312"/>
      <c r="Q180" s="315"/>
      <c r="R180" s="315"/>
      <c r="S180" s="120">
        <f>IF(OR(I181="L",L180=0),0,1)</f>
        <v>1</v>
      </c>
      <c r="T180" s="20"/>
      <c r="V180" s="160"/>
      <c r="AB180" s="160"/>
      <c r="AE180" s="20"/>
      <c r="AF180" s="20"/>
      <c r="AG180" s="20"/>
      <c r="AL180" s="20"/>
      <c r="AM180" s="20"/>
      <c r="AN180" s="20"/>
    </row>
    <row r="181" spans="1:40" s="37" customFormat="1" ht="15">
      <c r="A181" s="99"/>
      <c r="B181" s="23"/>
      <c r="C181" s="23"/>
      <c r="D181" s="23"/>
      <c r="E181" s="23"/>
      <c r="F181" s="23"/>
      <c r="G181" s="23"/>
      <c r="H181" s="133"/>
      <c r="I181" s="263"/>
      <c r="J181" s="264"/>
      <c r="K181" s="55"/>
      <c r="L181" s="55"/>
      <c r="M181" s="55"/>
      <c r="N181" s="23"/>
      <c r="O181" s="23"/>
      <c r="P181" s="23"/>
      <c r="Q181" s="23"/>
      <c r="R181" s="23"/>
      <c r="S181" s="100"/>
      <c r="T181" s="20"/>
      <c r="V181" s="160"/>
      <c r="AB181" s="160"/>
      <c r="AE181" s="20"/>
      <c r="AF181" s="20"/>
      <c r="AG181" s="20"/>
      <c r="AL181" s="20"/>
      <c r="AM181" s="20"/>
      <c r="AN181" s="20"/>
    </row>
    <row r="182" spans="1:40" s="37" customFormat="1" ht="15">
      <c r="A182" s="99"/>
      <c r="B182" s="110" t="s">
        <v>1</v>
      </c>
      <c r="C182" s="50" t="s">
        <v>16</v>
      </c>
      <c r="D182" s="50" t="s">
        <v>17</v>
      </c>
      <c r="E182" s="94" t="s">
        <v>4</v>
      </c>
      <c r="F182" s="50" t="s">
        <v>18</v>
      </c>
      <c r="G182" s="50" t="s">
        <v>19</v>
      </c>
      <c r="H182" s="117"/>
      <c r="I182" s="107"/>
      <c r="J182" s="51"/>
      <c r="K182" s="110" t="s">
        <v>1</v>
      </c>
      <c r="L182" s="50" t="s">
        <v>16</v>
      </c>
      <c r="M182" s="50" t="s">
        <v>17</v>
      </c>
      <c r="N182" s="94" t="s">
        <v>4</v>
      </c>
      <c r="O182" s="272" t="s">
        <v>18</v>
      </c>
      <c r="P182" s="273"/>
      <c r="Q182" s="52"/>
      <c r="R182" s="50" t="s">
        <v>19</v>
      </c>
      <c r="S182" s="100"/>
      <c r="T182" s="20"/>
      <c r="V182" s="160"/>
      <c r="AB182" s="160"/>
      <c r="AE182" s="20"/>
      <c r="AF182" s="20"/>
      <c r="AG182" s="20"/>
      <c r="AL182" s="20"/>
      <c r="AM182" s="20"/>
      <c r="AN182" s="20"/>
    </row>
    <row r="183" spans="1:40" s="37" customFormat="1" ht="30.75" customHeight="1">
      <c r="A183" s="99"/>
      <c r="B183" s="109">
        <v>1</v>
      </c>
      <c r="C183" s="53">
        <v>24</v>
      </c>
      <c r="D183" s="58"/>
      <c r="E183" s="57">
        <f>IF(C183=0," ",IF(C183=0,0,501-D183))</f>
        <v>501</v>
      </c>
      <c r="F183" s="53"/>
      <c r="G183" s="53"/>
      <c r="H183" s="123">
        <f>IF(AND(H180=1,S180=0),1,IF(COUNT(C183:C187)&gt;2,IF(COUNT(D183:D187)=3,0,1),0))</f>
        <v>0</v>
      </c>
      <c r="I183" s="145"/>
      <c r="J183" s="55"/>
      <c r="K183" s="109">
        <v>1</v>
      </c>
      <c r="L183" s="53">
        <v>24</v>
      </c>
      <c r="M183" s="58">
        <v>32</v>
      </c>
      <c r="N183" s="57">
        <f>IF(L183=0," ",IF(L183=0,0,501-M183))</f>
        <v>469</v>
      </c>
      <c r="O183" s="269">
        <v>1</v>
      </c>
      <c r="P183" s="270"/>
      <c r="Q183" s="271"/>
      <c r="R183" s="53"/>
      <c r="S183" s="100"/>
      <c r="T183" s="20"/>
      <c r="U183" s="54">
        <f>IF(AND(S180=1,H180=0),1,IF(COUNT(L183:L187)&gt;2,IF(COUNT(M183:M187)=3,0,1),0))</f>
        <v>1</v>
      </c>
      <c r="V183" s="158" t="str">
        <f>IF(AND(E183=501,N183=501),"TARKISTA JÄI-SARAKE"," ")</f>
        <v> </v>
      </c>
      <c r="W183" s="160"/>
      <c r="X183" s="160"/>
      <c r="Y183" s="160"/>
      <c r="Z183" s="160"/>
      <c r="AA183" s="160"/>
      <c r="AB183" s="159">
        <f>IF(AND(C183=0,L183&gt;0),"toinen TIKAT-sarake tyhjä !",IF(AND(C183&gt;0,L183=0),"toinen TIKAT-sarake tyhjä !",""))</f>
      </c>
      <c r="AC183" s="160"/>
      <c r="AD183" s="160"/>
      <c r="AE183" s="160"/>
      <c r="AF183" s="160"/>
      <c r="AG183" s="160"/>
      <c r="AH183" s="160"/>
      <c r="AI183" s="160"/>
      <c r="AL183" s="20"/>
      <c r="AM183" s="20"/>
      <c r="AN183" s="20"/>
    </row>
    <row r="184" spans="1:40" s="37" customFormat="1" ht="30.75" customHeight="1">
      <c r="A184" s="293" t="s">
        <v>87</v>
      </c>
      <c r="B184" s="109">
        <v>2</v>
      </c>
      <c r="C184" s="53">
        <v>21</v>
      </c>
      <c r="D184" s="58">
        <v>100</v>
      </c>
      <c r="E184" s="57">
        <f>IF(C184=0," ",IF(C184=0,0,501-D184))</f>
        <v>401</v>
      </c>
      <c r="F184" s="53"/>
      <c r="G184" s="53"/>
      <c r="H184" s="100"/>
      <c r="I184" s="145"/>
      <c r="J184" s="55"/>
      <c r="K184" s="109">
        <v>2</v>
      </c>
      <c r="L184" s="53">
        <v>21</v>
      </c>
      <c r="M184" s="58"/>
      <c r="N184" s="57">
        <f>IF(L184=0," ",IF(L184=0,0,501-M184))</f>
        <v>501</v>
      </c>
      <c r="O184" s="269">
        <v>2</v>
      </c>
      <c r="P184" s="270"/>
      <c r="Q184" s="271"/>
      <c r="R184" s="53"/>
      <c r="S184" s="100"/>
      <c r="T184" s="20"/>
      <c r="V184" s="158" t="str">
        <f>IF(AND(E184=501,N184=501),"TARKISTA JÄI-SARAKE"," ")</f>
        <v> </v>
      </c>
      <c r="W184" s="157"/>
      <c r="X184" s="41"/>
      <c r="AB184" s="159">
        <f>IF(AND(C184=0,L184&gt;0),"toinen TIKAT-sarake tyhjä !",IF(AND(C184&gt;0,L184=0),"toinen TIKAT-sarake tyhjä !",""))</f>
      </c>
      <c r="AE184" s="20"/>
      <c r="AF184" s="20"/>
      <c r="AG184" s="20"/>
      <c r="AL184" s="20"/>
      <c r="AM184" s="20"/>
      <c r="AN184" s="20"/>
    </row>
    <row r="185" spans="1:40" s="37" customFormat="1" ht="30.75" customHeight="1">
      <c r="A185" s="294"/>
      <c r="B185" s="109">
        <v>3</v>
      </c>
      <c r="C185" s="53">
        <v>24</v>
      </c>
      <c r="D185" s="58">
        <v>97</v>
      </c>
      <c r="E185" s="57">
        <f>IF(C185=0," ",IF(C185=0,0,501-D185))</f>
        <v>404</v>
      </c>
      <c r="F185" s="53"/>
      <c r="G185" s="53"/>
      <c r="H185" s="100"/>
      <c r="I185" s="145"/>
      <c r="J185" s="55"/>
      <c r="K185" s="109">
        <v>3</v>
      </c>
      <c r="L185" s="53">
        <v>27</v>
      </c>
      <c r="M185" s="58"/>
      <c r="N185" s="57">
        <f>IF(L185=0," ",IF(L185=0,0,501-M185))</f>
        <v>501</v>
      </c>
      <c r="O185" s="269">
        <v>1</v>
      </c>
      <c r="P185" s="270"/>
      <c r="Q185" s="271"/>
      <c r="R185" s="53"/>
      <c r="S185" s="100"/>
      <c r="T185" s="20"/>
      <c r="V185" s="158" t="str">
        <f>IF(AND(E185=501,N185=501),"TARKISTA JÄI-SARAKE"," ")</f>
        <v> </v>
      </c>
      <c r="W185" s="157"/>
      <c r="X185" s="41"/>
      <c r="AB185" s="159">
        <f>IF(AND(C185=0,L185&gt;0),"toinen TIKAT-sarake tyhjä !",IF(AND(C185&gt;0,L185=0),"toinen TIKAT-sarake tyhjä !",""))</f>
      </c>
      <c r="AE185" s="20"/>
      <c r="AF185" s="20"/>
      <c r="AG185" s="20"/>
      <c r="AL185" s="20"/>
      <c r="AM185" s="20"/>
      <c r="AN185" s="20"/>
    </row>
    <row r="186" spans="1:40" s="37" customFormat="1" ht="30.75" customHeight="1">
      <c r="A186" s="294"/>
      <c r="B186" s="109">
        <v>4</v>
      </c>
      <c r="C186" s="53">
        <v>26</v>
      </c>
      <c r="D186" s="58"/>
      <c r="E186" s="57">
        <f>IF(C186=0," ",IF(C186=0,0,501-D186))</f>
        <v>501</v>
      </c>
      <c r="F186" s="53">
        <v>1</v>
      </c>
      <c r="G186" s="53"/>
      <c r="H186" s="100"/>
      <c r="I186" s="145"/>
      <c r="J186" s="55"/>
      <c r="K186" s="109">
        <v>4</v>
      </c>
      <c r="L186" s="53">
        <v>24</v>
      </c>
      <c r="M186" s="58">
        <v>17</v>
      </c>
      <c r="N186" s="57">
        <f>IF(L186=0," ",IF(L186=0,0,501-M186))</f>
        <v>484</v>
      </c>
      <c r="O186" s="269">
        <v>1</v>
      </c>
      <c r="P186" s="270"/>
      <c r="Q186" s="271"/>
      <c r="R186" s="53"/>
      <c r="S186" s="100"/>
      <c r="T186" s="20"/>
      <c r="V186" s="158" t="str">
        <f>IF(AND(E186=501,N186=501),"TARKISTA JÄI-SARAKE"," ")</f>
        <v> </v>
      </c>
      <c r="W186" s="157"/>
      <c r="X186" s="41"/>
      <c r="AB186" s="159">
        <f>IF(AND(C186=0,L186&gt;0),"toinen TIKAT-sarake tyhjä !",IF(AND(C186&gt;0,L186=0),"toinen TIKAT-sarake tyhjä !",""))</f>
      </c>
      <c r="AE186" s="20"/>
      <c r="AF186" s="20"/>
      <c r="AG186" s="20"/>
      <c r="AL186" s="20"/>
      <c r="AM186" s="20"/>
      <c r="AN186" s="20"/>
    </row>
    <row r="187" spans="1:40" s="37" customFormat="1" ht="30.75" customHeight="1">
      <c r="A187" s="99"/>
      <c r="B187" s="109">
        <v>5</v>
      </c>
      <c r="C187" s="53">
        <v>15</v>
      </c>
      <c r="D187" s="58">
        <v>242</v>
      </c>
      <c r="E187" s="57">
        <f>IF(C187=0," ",IF(C187=0,0,501-D187))</f>
        <v>259</v>
      </c>
      <c r="F187" s="53"/>
      <c r="G187" s="53"/>
      <c r="H187" s="100"/>
      <c r="I187" s="145"/>
      <c r="J187" s="55"/>
      <c r="K187" s="109">
        <v>5</v>
      </c>
      <c r="L187" s="53">
        <v>17</v>
      </c>
      <c r="M187" s="58"/>
      <c r="N187" s="57">
        <f>IF(L187=0," ",IF(L187=0,0,501-M187))</f>
        <v>501</v>
      </c>
      <c r="O187" s="269">
        <v>1</v>
      </c>
      <c r="P187" s="270"/>
      <c r="Q187" s="271"/>
      <c r="R187" s="53"/>
      <c r="S187" s="100"/>
      <c r="T187" s="20"/>
      <c r="V187" s="158" t="str">
        <f>IF(AND(E187=501,N187=501),"TARKISTA JÄI-SARAKE"," ")</f>
        <v> </v>
      </c>
      <c r="W187" s="157"/>
      <c r="X187" s="41"/>
      <c r="AB187" s="159">
        <f>IF(AND(C187=0,L187&gt;0),"toinen TIKAT-sarake tyhjä !",IF(AND(C187&gt;0,L187=0),"toinen TIKAT-sarake tyhjä !",""))</f>
      </c>
      <c r="AE187" s="20"/>
      <c r="AF187" s="20"/>
      <c r="AG187" s="20"/>
      <c r="AL187" s="20"/>
      <c r="AM187" s="20"/>
      <c r="AN187" s="20"/>
    </row>
    <row r="188" spans="1:40" s="37" customFormat="1" ht="30" customHeight="1" thickBot="1">
      <c r="A188" s="111"/>
      <c r="B188" s="103"/>
      <c r="C188" s="119">
        <f>COUNTIF(C183:C187,"&gt;0")</f>
        <v>5</v>
      </c>
      <c r="D188" s="119">
        <f>COUNTIF(D183:D187,"&gt;0")</f>
        <v>3</v>
      </c>
      <c r="E188" s="112"/>
      <c r="F188" s="112"/>
      <c r="G188" s="112"/>
      <c r="H188" s="115"/>
      <c r="I188" s="113"/>
      <c r="J188" s="114"/>
      <c r="K188" s="103"/>
      <c r="L188" s="119">
        <f>COUNTIF(L183:L187,"&gt;0")</f>
        <v>5</v>
      </c>
      <c r="M188" s="119">
        <f>COUNTIF(M183:M187,"&gt;0")</f>
        <v>2</v>
      </c>
      <c r="N188" s="112"/>
      <c r="O188" s="112"/>
      <c r="P188" s="118"/>
      <c r="Q188" s="118"/>
      <c r="R188" s="112"/>
      <c r="S188" s="115"/>
      <c r="T188" s="20"/>
      <c r="V188" s="160"/>
      <c r="AB188" s="160"/>
      <c r="AE188" s="20"/>
      <c r="AF188" s="20"/>
      <c r="AG188" s="20"/>
      <c r="AL188" s="20"/>
      <c r="AM188" s="20"/>
      <c r="AN188" s="20"/>
    </row>
    <row r="189" spans="1:28" s="37" customFormat="1" ht="30" customHeight="1" thickBot="1">
      <c r="A189" s="36"/>
      <c r="B189" s="45" t="s">
        <v>25</v>
      </c>
      <c r="H189" s="20"/>
      <c r="I189" s="44"/>
      <c r="J189" s="44"/>
      <c r="K189" s="44"/>
      <c r="L189" s="44"/>
      <c r="M189" s="44"/>
      <c r="T189" s="20"/>
      <c r="V189" s="160"/>
      <c r="AB189" s="160"/>
    </row>
    <row r="190" spans="1:40" s="37" customFormat="1" ht="30" customHeight="1">
      <c r="A190" s="95"/>
      <c r="B190" s="96" t="s">
        <v>0</v>
      </c>
      <c r="C190" s="312" t="str">
        <f>C27</f>
        <v>Toni Haatanen</v>
      </c>
      <c r="D190" s="312"/>
      <c r="E190" s="312"/>
      <c r="F190" s="312"/>
      <c r="G190" s="312"/>
      <c r="H190" s="124">
        <f>IF(OR(H191="L",C190=0),0,1)</f>
        <v>1</v>
      </c>
      <c r="I190" s="106"/>
      <c r="J190" s="97"/>
      <c r="K190" s="98" t="s">
        <v>0</v>
      </c>
      <c r="L190" s="312" t="str">
        <f>J27</f>
        <v>Matti Ek</v>
      </c>
      <c r="M190" s="312"/>
      <c r="N190" s="312"/>
      <c r="O190" s="312"/>
      <c r="P190" s="312"/>
      <c r="Q190" s="315"/>
      <c r="R190" s="315"/>
      <c r="S190" s="120">
        <f>IF(OR(I191="L",L190=0),0,1)</f>
        <v>1</v>
      </c>
      <c r="T190" s="20"/>
      <c r="V190" s="160"/>
      <c r="AB190" s="160"/>
      <c r="AE190" s="20"/>
      <c r="AF190" s="20"/>
      <c r="AG190" s="20"/>
      <c r="AL190" s="20"/>
      <c r="AM190" s="20"/>
      <c r="AN190" s="20"/>
    </row>
    <row r="191" spans="1:40" s="37" customFormat="1" ht="15">
      <c r="A191" s="99"/>
      <c r="B191" s="23"/>
      <c r="C191" s="23"/>
      <c r="D191" s="23"/>
      <c r="E191" s="23"/>
      <c r="F191" s="23"/>
      <c r="G191" s="23"/>
      <c r="H191" s="133"/>
      <c r="I191" s="263"/>
      <c r="J191" s="264"/>
      <c r="K191" s="55"/>
      <c r="L191" s="55"/>
      <c r="M191" s="55"/>
      <c r="N191" s="23"/>
      <c r="O191" s="23"/>
      <c r="P191" s="23"/>
      <c r="Q191" s="23"/>
      <c r="R191" s="23"/>
      <c r="S191" s="121"/>
      <c r="T191" s="20"/>
      <c r="V191" s="160"/>
      <c r="AB191" s="160"/>
      <c r="AE191" s="20"/>
      <c r="AF191" s="20"/>
      <c r="AG191" s="20"/>
      <c r="AL191" s="20"/>
      <c r="AM191" s="20"/>
      <c r="AN191" s="20"/>
    </row>
    <row r="192" spans="1:40" s="37" customFormat="1" ht="15">
      <c r="A192" s="99"/>
      <c r="B192" s="110" t="s">
        <v>1</v>
      </c>
      <c r="C192" s="50" t="s">
        <v>16</v>
      </c>
      <c r="D192" s="50" t="s">
        <v>17</v>
      </c>
      <c r="E192" s="94" t="s">
        <v>4</v>
      </c>
      <c r="F192" s="50" t="s">
        <v>18</v>
      </c>
      <c r="G192" s="50" t="s">
        <v>19</v>
      </c>
      <c r="H192" s="117"/>
      <c r="I192" s="107"/>
      <c r="J192" s="51"/>
      <c r="K192" s="110" t="s">
        <v>1</v>
      </c>
      <c r="L192" s="50" t="s">
        <v>16</v>
      </c>
      <c r="M192" s="50" t="s">
        <v>17</v>
      </c>
      <c r="N192" s="94" t="s">
        <v>4</v>
      </c>
      <c r="O192" s="272" t="s">
        <v>18</v>
      </c>
      <c r="P192" s="273"/>
      <c r="Q192" s="52"/>
      <c r="R192" s="50" t="s">
        <v>19</v>
      </c>
      <c r="S192" s="121"/>
      <c r="T192" s="20"/>
      <c r="V192" s="160"/>
      <c r="AB192" s="160"/>
      <c r="AE192" s="20"/>
      <c r="AF192" s="20"/>
      <c r="AG192" s="20"/>
      <c r="AL192" s="20"/>
      <c r="AM192" s="20"/>
      <c r="AN192" s="20"/>
    </row>
    <row r="193" spans="1:40" s="37" customFormat="1" ht="30.75" customHeight="1">
      <c r="A193" s="99"/>
      <c r="B193" s="109">
        <v>1</v>
      </c>
      <c r="C193" s="53">
        <v>21</v>
      </c>
      <c r="D193" s="58">
        <v>68</v>
      </c>
      <c r="E193" s="57">
        <f>IF(C193=0," ",IF(C193=0,0,501-D193))</f>
        <v>433</v>
      </c>
      <c r="F193" s="53">
        <v>1</v>
      </c>
      <c r="G193" s="53"/>
      <c r="H193" s="123">
        <f>IF(AND(H190=1,S190=0),1,IF(COUNT(C193:C197)&gt;2,IF(COUNT(D193:D197)=3,0,1),0))</f>
        <v>0</v>
      </c>
      <c r="I193" s="145"/>
      <c r="J193" s="55"/>
      <c r="K193" s="109">
        <v>1</v>
      </c>
      <c r="L193" s="53">
        <v>21</v>
      </c>
      <c r="M193" s="58"/>
      <c r="N193" s="57">
        <f>IF(L193=0," ",IF(L193=0,0,501-M193))</f>
        <v>501</v>
      </c>
      <c r="O193" s="269">
        <v>2</v>
      </c>
      <c r="P193" s="270"/>
      <c r="Q193" s="271"/>
      <c r="R193" s="53"/>
      <c r="S193" s="121"/>
      <c r="T193" s="20"/>
      <c r="U193" s="54">
        <f>IF(AND(S190=1,H190=0),1,IF(COUNT(L193:L197)&gt;2,IF(COUNT(M193:M197)=3,0,1),0))</f>
        <v>1</v>
      </c>
      <c r="V193" s="158" t="str">
        <f>IF(AND(E193=501,N193=501),"TARKISTA JÄI-SARAKE"," ")</f>
        <v> </v>
      </c>
      <c r="W193" s="160"/>
      <c r="X193" s="160"/>
      <c r="Y193" s="160"/>
      <c r="Z193" s="160"/>
      <c r="AA193" s="160"/>
      <c r="AB193" s="159">
        <f>IF(AND(C193=0,L193&gt;0),"toinen TIKAT-sarake tyhjä !",IF(AND(C193&gt;0,L193=0),"toinen TIKAT-sarake tyhjä !",""))</f>
      </c>
      <c r="AC193" s="160"/>
      <c r="AD193" s="160"/>
      <c r="AE193" s="160"/>
      <c r="AF193" s="160"/>
      <c r="AG193" s="20"/>
      <c r="AL193" s="20"/>
      <c r="AM193" s="20"/>
      <c r="AN193" s="20"/>
    </row>
    <row r="194" spans="1:40" s="37" customFormat="1" ht="30.75" customHeight="1">
      <c r="A194" s="293" t="s">
        <v>88</v>
      </c>
      <c r="B194" s="109">
        <v>2</v>
      </c>
      <c r="C194" s="53">
        <v>18</v>
      </c>
      <c r="D194" s="58">
        <v>100</v>
      </c>
      <c r="E194" s="57">
        <f>IF(C194=0," ",IF(C194=0,0,501-D194))</f>
        <v>401</v>
      </c>
      <c r="F194" s="53">
        <v>1</v>
      </c>
      <c r="G194" s="53"/>
      <c r="H194" s="100"/>
      <c r="I194" s="145"/>
      <c r="J194" s="55"/>
      <c r="K194" s="109">
        <v>2</v>
      </c>
      <c r="L194" s="53">
        <v>20</v>
      </c>
      <c r="M194" s="58"/>
      <c r="N194" s="57">
        <f>IF(L194=0," ",IF(L194=0,0,501-M194))</f>
        <v>501</v>
      </c>
      <c r="O194" s="269"/>
      <c r="P194" s="270"/>
      <c r="Q194" s="271"/>
      <c r="R194" s="53"/>
      <c r="S194" s="100"/>
      <c r="T194" s="20"/>
      <c r="V194" s="158" t="str">
        <f>IF(AND(E194=501,N194=501),"TARKISTA JÄI-SARAKE"," ")</f>
        <v> </v>
      </c>
      <c r="W194" s="157"/>
      <c r="X194" s="41"/>
      <c r="AB194" s="159">
        <f>IF(AND(C194=0,L194&gt;0),"toinen TIKAT-sarake tyhjä !",IF(AND(C194&gt;0,L194=0),"toinen TIKAT-sarake tyhjä !",""))</f>
      </c>
      <c r="AE194" s="20"/>
      <c r="AF194" s="20"/>
      <c r="AG194" s="20"/>
      <c r="AL194" s="20"/>
      <c r="AM194" s="20"/>
      <c r="AN194" s="20"/>
    </row>
    <row r="195" spans="1:40" s="37" customFormat="1" ht="30.75" customHeight="1">
      <c r="A195" s="294"/>
      <c r="B195" s="109">
        <v>3</v>
      </c>
      <c r="C195" s="53">
        <v>23</v>
      </c>
      <c r="D195" s="58"/>
      <c r="E195" s="57">
        <f>IF(C195=0," ",IF(C195=0,0,501-D195))</f>
        <v>501</v>
      </c>
      <c r="F195" s="53"/>
      <c r="G195" s="53"/>
      <c r="H195" s="100"/>
      <c r="I195" s="145"/>
      <c r="J195" s="55"/>
      <c r="K195" s="109">
        <v>3</v>
      </c>
      <c r="L195" s="53">
        <v>21</v>
      </c>
      <c r="M195" s="58">
        <v>66</v>
      </c>
      <c r="N195" s="57">
        <f>IF(L195=0," ",IF(L195=0,0,501-M195))</f>
        <v>435</v>
      </c>
      <c r="O195" s="269"/>
      <c r="P195" s="270"/>
      <c r="Q195" s="271"/>
      <c r="R195" s="53"/>
      <c r="S195" s="100"/>
      <c r="T195" s="20"/>
      <c r="V195" s="158" t="str">
        <f>IF(AND(E195=501,N195=501),"TARKISTA JÄI-SARAKE"," ")</f>
        <v> </v>
      </c>
      <c r="W195" s="157"/>
      <c r="X195" s="41"/>
      <c r="AB195" s="159">
        <f>IF(AND(C195=0,L195&gt;0),"toinen TIKAT-sarake tyhjä !",IF(AND(C195&gt;0,L195=0),"toinen TIKAT-sarake tyhjä !",""))</f>
      </c>
      <c r="AE195" s="20"/>
      <c r="AF195" s="20"/>
      <c r="AG195" s="20"/>
      <c r="AL195" s="20"/>
      <c r="AM195" s="20"/>
      <c r="AN195" s="20"/>
    </row>
    <row r="196" spans="1:40" s="37" customFormat="1" ht="30.75" customHeight="1">
      <c r="A196" s="294"/>
      <c r="B196" s="109">
        <v>4</v>
      </c>
      <c r="C196" s="53">
        <v>18</v>
      </c>
      <c r="D196" s="58">
        <v>187</v>
      </c>
      <c r="E196" s="57">
        <f>IF(C196=0," ",IF(C196=0,0,501-D196))</f>
        <v>314</v>
      </c>
      <c r="F196" s="53"/>
      <c r="G196" s="53"/>
      <c r="H196" s="100"/>
      <c r="I196" s="145"/>
      <c r="J196" s="55"/>
      <c r="K196" s="109">
        <v>4</v>
      </c>
      <c r="L196" s="53">
        <v>19</v>
      </c>
      <c r="M196" s="58"/>
      <c r="N196" s="57">
        <f>IF(L196=0," ",IF(L196=0,0,501-M196))</f>
        <v>501</v>
      </c>
      <c r="O196" s="269">
        <v>1</v>
      </c>
      <c r="P196" s="270"/>
      <c r="Q196" s="271"/>
      <c r="R196" s="53"/>
      <c r="S196" s="100"/>
      <c r="T196" s="20"/>
      <c r="V196" s="158" t="str">
        <f>IF(AND(E196=501,N196=501),"TARKISTA JÄI-SARAKE"," ")</f>
        <v> </v>
      </c>
      <c r="W196" s="157"/>
      <c r="X196" s="41"/>
      <c r="AB196" s="159">
        <f>IF(AND(C196=0,L196&gt;0),"toinen TIKAT-sarake tyhjä !",IF(AND(C196&gt;0,L196=0),"toinen TIKAT-sarake tyhjä !",""))</f>
      </c>
      <c r="AE196" s="20"/>
      <c r="AF196" s="20"/>
      <c r="AG196" s="20"/>
      <c r="AL196" s="20"/>
      <c r="AM196" s="20"/>
      <c r="AN196" s="20"/>
    </row>
    <row r="197" spans="1:40" s="37" customFormat="1" ht="30.75" customHeight="1">
      <c r="A197" s="99"/>
      <c r="B197" s="109">
        <v>5</v>
      </c>
      <c r="C197" s="53"/>
      <c r="D197" s="58"/>
      <c r="E197" s="57" t="str">
        <f>IF(C197=0," ",IF(C197=0,0,501-D197))</f>
        <v> </v>
      </c>
      <c r="F197" s="53"/>
      <c r="G197" s="53"/>
      <c r="H197" s="100"/>
      <c r="I197" s="145"/>
      <c r="J197" s="55"/>
      <c r="K197" s="109">
        <v>5</v>
      </c>
      <c r="L197" s="53"/>
      <c r="M197" s="58"/>
      <c r="N197" s="57" t="str">
        <f>IF(L197=0," ",IF(L197=0,0,501-M197))</f>
        <v> </v>
      </c>
      <c r="O197" s="269"/>
      <c r="P197" s="270"/>
      <c r="Q197" s="271"/>
      <c r="R197" s="53"/>
      <c r="S197" s="100"/>
      <c r="T197" s="20"/>
      <c r="V197" s="158" t="str">
        <f>IF(AND(E197=501,N197=501),"TARKISTA JÄI-SARAKE"," ")</f>
        <v> </v>
      </c>
      <c r="W197" s="157"/>
      <c r="X197" s="41"/>
      <c r="AB197" s="159">
        <f>IF(AND(C197=0,L197&gt;0),"toinen TIKAT-sarake tyhjä !",IF(AND(C197&gt;0,L197=0),"toinen TIKAT-sarake tyhjä !",""))</f>
      </c>
      <c r="AE197" s="20"/>
      <c r="AF197" s="20"/>
      <c r="AG197" s="20"/>
      <c r="AL197" s="20"/>
      <c r="AM197" s="20"/>
      <c r="AN197" s="20"/>
    </row>
    <row r="198" spans="1:40" s="37" customFormat="1" ht="29.25" customHeight="1" thickBot="1">
      <c r="A198" s="116" t="s">
        <v>26</v>
      </c>
      <c r="B198" s="103"/>
      <c r="C198" s="119">
        <f>COUNTIF(C193:C197,"&gt;0")</f>
        <v>4</v>
      </c>
      <c r="D198" s="119">
        <f>COUNTIF(D193:D197,"&gt;0")</f>
        <v>3</v>
      </c>
      <c r="E198" s="103"/>
      <c r="F198" s="103"/>
      <c r="G198" s="103"/>
      <c r="H198" s="115"/>
      <c r="I198" s="113"/>
      <c r="J198" s="114"/>
      <c r="K198" s="114"/>
      <c r="L198" s="119">
        <f>COUNTIF(L193:L197,"&gt;0")</f>
        <v>4</v>
      </c>
      <c r="M198" s="119">
        <f>COUNTIF(M193:M197,"&gt;0")</f>
        <v>1</v>
      </c>
      <c r="N198" s="103"/>
      <c r="O198" s="103"/>
      <c r="P198" s="103"/>
      <c r="Q198" s="103"/>
      <c r="R198" s="103"/>
      <c r="S198" s="115"/>
      <c r="T198" s="20"/>
      <c r="V198" s="160"/>
      <c r="AB198" s="160"/>
      <c r="AE198" s="20"/>
      <c r="AF198" s="20"/>
      <c r="AG198" s="20"/>
      <c r="AL198" s="20"/>
      <c r="AM198" s="20"/>
      <c r="AN198" s="20"/>
    </row>
    <row r="199" spans="1:28" s="37" customFormat="1" ht="29.25" customHeight="1" thickBot="1">
      <c r="A199" s="36"/>
      <c r="H199" s="20"/>
      <c r="I199" s="44"/>
      <c r="J199" s="44"/>
      <c r="K199" s="44"/>
      <c r="L199" s="44"/>
      <c r="M199" s="44"/>
      <c r="T199" s="20"/>
      <c r="V199" s="160"/>
      <c r="AB199" s="160"/>
    </row>
    <row r="200" spans="1:40" s="37" customFormat="1" ht="29.25" customHeight="1">
      <c r="A200" s="95"/>
      <c r="B200" s="96" t="s">
        <v>0</v>
      </c>
      <c r="C200" s="312" t="str">
        <f>C28</f>
        <v>Jyrki Hosio</v>
      </c>
      <c r="D200" s="312"/>
      <c r="E200" s="312"/>
      <c r="F200" s="312"/>
      <c r="G200" s="312"/>
      <c r="H200" s="124">
        <f>IF(OR(H201="L",C200=0),0,1)</f>
        <v>1</v>
      </c>
      <c r="I200" s="106"/>
      <c r="J200" s="97"/>
      <c r="K200" s="98" t="s">
        <v>0</v>
      </c>
      <c r="L200" s="312" t="str">
        <f>J28</f>
        <v>Sami Högström</v>
      </c>
      <c r="M200" s="312"/>
      <c r="N200" s="312"/>
      <c r="O200" s="312"/>
      <c r="P200" s="312"/>
      <c r="Q200" s="315"/>
      <c r="R200" s="315"/>
      <c r="S200" s="120">
        <f>IF(OR(I201="L",L200=0),0,1)</f>
        <v>1</v>
      </c>
      <c r="T200" s="20"/>
      <c r="V200" s="160"/>
      <c r="AB200" s="160"/>
      <c r="AE200" s="20"/>
      <c r="AF200" s="20"/>
      <c r="AG200" s="20"/>
      <c r="AL200" s="20"/>
      <c r="AM200" s="20"/>
      <c r="AN200" s="20"/>
    </row>
    <row r="201" spans="1:40" s="37" customFormat="1" ht="15">
      <c r="A201" s="99"/>
      <c r="B201" s="23"/>
      <c r="C201" s="23"/>
      <c r="D201" s="23"/>
      <c r="E201" s="23"/>
      <c r="F201" s="23"/>
      <c r="G201" s="23"/>
      <c r="H201" s="133"/>
      <c r="I201" s="263"/>
      <c r="J201" s="264"/>
      <c r="K201" s="55"/>
      <c r="L201" s="55"/>
      <c r="M201" s="55"/>
      <c r="N201" s="23"/>
      <c r="O201" s="23"/>
      <c r="P201" s="23"/>
      <c r="Q201" s="23"/>
      <c r="R201" s="23"/>
      <c r="S201" s="100"/>
      <c r="T201" s="20"/>
      <c r="V201" s="160"/>
      <c r="AB201" s="160"/>
      <c r="AE201" s="20"/>
      <c r="AF201" s="20"/>
      <c r="AG201" s="20"/>
      <c r="AL201" s="20"/>
      <c r="AM201" s="20"/>
      <c r="AN201" s="20"/>
    </row>
    <row r="202" spans="1:40" s="37" customFormat="1" ht="15">
      <c r="A202" s="99"/>
      <c r="B202" s="110" t="s">
        <v>1</v>
      </c>
      <c r="C202" s="50" t="s">
        <v>16</v>
      </c>
      <c r="D202" s="50" t="s">
        <v>17</v>
      </c>
      <c r="E202" s="94" t="s">
        <v>4</v>
      </c>
      <c r="F202" s="50" t="s">
        <v>18</v>
      </c>
      <c r="G202" s="50" t="s">
        <v>19</v>
      </c>
      <c r="H202" s="122"/>
      <c r="I202" s="107"/>
      <c r="J202" s="51"/>
      <c r="K202" s="110" t="s">
        <v>1</v>
      </c>
      <c r="L202" s="50" t="s">
        <v>16</v>
      </c>
      <c r="M202" s="50" t="s">
        <v>17</v>
      </c>
      <c r="N202" s="94" t="s">
        <v>4</v>
      </c>
      <c r="O202" s="272" t="s">
        <v>18</v>
      </c>
      <c r="P202" s="273"/>
      <c r="Q202" s="52"/>
      <c r="R202" s="50" t="s">
        <v>19</v>
      </c>
      <c r="S202" s="100"/>
      <c r="T202" s="20"/>
      <c r="V202" s="160"/>
      <c r="AB202" s="160"/>
      <c r="AE202" s="20"/>
      <c r="AF202" s="20"/>
      <c r="AG202" s="20"/>
      <c r="AL202" s="20"/>
      <c r="AM202" s="20"/>
      <c r="AN202" s="20"/>
    </row>
    <row r="203" spans="1:40" s="37" customFormat="1" ht="30.75" customHeight="1">
      <c r="A203" s="99"/>
      <c r="B203" s="109">
        <v>1</v>
      </c>
      <c r="C203" s="53">
        <v>15</v>
      </c>
      <c r="D203" s="58">
        <v>174</v>
      </c>
      <c r="E203" s="57">
        <f>IF(C203=0," ",IF(C203=0,0,501-D203))</f>
        <v>327</v>
      </c>
      <c r="F203" s="53">
        <v>1</v>
      </c>
      <c r="G203" s="53"/>
      <c r="H203" s="123">
        <f>IF(AND(H200=1,S200=0),1,IF(COUNT(C203:C207)&gt;2,IF(COUNT(D203:D207)=3,0,1),0))</f>
        <v>0</v>
      </c>
      <c r="I203" s="145"/>
      <c r="J203" s="55"/>
      <c r="K203" s="109">
        <v>1</v>
      </c>
      <c r="L203" s="53">
        <v>15</v>
      </c>
      <c r="M203" s="58"/>
      <c r="N203" s="57">
        <f>IF(L203=0," ",IF(L203=0,0,501-M203))</f>
        <v>501</v>
      </c>
      <c r="O203" s="290">
        <v>2</v>
      </c>
      <c r="P203" s="291"/>
      <c r="Q203" s="292"/>
      <c r="R203" s="58"/>
      <c r="S203" s="100"/>
      <c r="T203" s="20"/>
      <c r="U203" s="54">
        <f>IF(AND(S200=1,H200=0),1,IF(COUNT(L203:L207)&gt;2,IF(COUNT(M203:M207)=3,0,1),0))</f>
        <v>1</v>
      </c>
      <c r="V203" s="158" t="str">
        <f>IF(AND(E203=501,N203=501),"TARKISTA JÄI-SARAKE"," ")</f>
        <v> </v>
      </c>
      <c r="W203" s="160"/>
      <c r="X203" s="160"/>
      <c r="Y203" s="160"/>
      <c r="Z203" s="160"/>
      <c r="AA203" s="160"/>
      <c r="AB203" s="159">
        <f>IF(AND(C203=0,L203&gt;0),"toinen TIKAT-sarake tyhjä !",IF(AND(C203&gt;0,L203=0),"toinen TIKAT-sarake tyhjä !",""))</f>
      </c>
      <c r="AC203" s="160"/>
      <c r="AD203" s="160"/>
      <c r="AE203" s="160"/>
      <c r="AF203" s="20"/>
      <c r="AG203" s="20"/>
      <c r="AL203" s="20"/>
      <c r="AM203" s="20"/>
      <c r="AN203" s="20"/>
    </row>
    <row r="204" spans="1:40" s="37" customFormat="1" ht="30.75" customHeight="1">
      <c r="A204" s="293" t="s">
        <v>89</v>
      </c>
      <c r="B204" s="109">
        <v>2</v>
      </c>
      <c r="C204" s="53">
        <v>21</v>
      </c>
      <c r="D204" s="58">
        <v>35</v>
      </c>
      <c r="E204" s="57">
        <f>IF(C204=0," ",IF(C204=0,0,501-D204))</f>
        <v>466</v>
      </c>
      <c r="F204" s="53">
        <v>1</v>
      </c>
      <c r="G204" s="53"/>
      <c r="H204" s="100"/>
      <c r="I204" s="145"/>
      <c r="J204" s="55"/>
      <c r="K204" s="109">
        <v>2</v>
      </c>
      <c r="L204" s="53">
        <v>23</v>
      </c>
      <c r="M204" s="58"/>
      <c r="N204" s="57">
        <f>IF(L204=0," ",IF(L204=0,0,501-M204))</f>
        <v>501</v>
      </c>
      <c r="O204" s="290">
        <v>2</v>
      </c>
      <c r="P204" s="291"/>
      <c r="Q204" s="292"/>
      <c r="R204" s="58"/>
      <c r="S204" s="100"/>
      <c r="T204" s="20"/>
      <c r="V204" s="158" t="str">
        <f>IF(AND(E204=501,N204=501),"TARKISTA JÄI-SARAKE"," ")</f>
        <v> </v>
      </c>
      <c r="W204" s="157"/>
      <c r="X204" s="41"/>
      <c r="AB204" s="159">
        <f>IF(AND(C204=0,L204&gt;0),"toinen TIKAT-sarake tyhjä !",IF(AND(C204&gt;0,L204=0),"toinen TIKAT-sarake tyhjä !",""))</f>
      </c>
      <c r="AE204" s="20"/>
      <c r="AF204" s="20"/>
      <c r="AG204" s="20"/>
      <c r="AL204" s="20"/>
      <c r="AM204" s="20"/>
      <c r="AN204" s="20"/>
    </row>
    <row r="205" spans="1:40" s="37" customFormat="1" ht="30.75" customHeight="1">
      <c r="A205" s="294"/>
      <c r="B205" s="109">
        <v>3</v>
      </c>
      <c r="C205" s="53">
        <v>21</v>
      </c>
      <c r="D205" s="58">
        <v>48</v>
      </c>
      <c r="E205" s="57">
        <f>IF(C205=0," ",IF(C205=0,0,501-D205))</f>
        <v>453</v>
      </c>
      <c r="F205" s="53">
        <v>1</v>
      </c>
      <c r="G205" s="53"/>
      <c r="H205" s="100"/>
      <c r="I205" s="145"/>
      <c r="J205" s="55"/>
      <c r="K205" s="109">
        <v>3</v>
      </c>
      <c r="L205" s="53">
        <v>21</v>
      </c>
      <c r="M205" s="58"/>
      <c r="N205" s="57">
        <f>IF(L205=0," ",IF(L205=0,0,501-M205))</f>
        <v>501</v>
      </c>
      <c r="O205" s="290">
        <v>2</v>
      </c>
      <c r="P205" s="291"/>
      <c r="Q205" s="292"/>
      <c r="R205" s="58"/>
      <c r="S205" s="100"/>
      <c r="T205" s="20"/>
      <c r="V205" s="158" t="str">
        <f>IF(AND(E205=501,N205=501),"TARKISTA JÄI-SARAKE"," ")</f>
        <v> </v>
      </c>
      <c r="W205" s="157"/>
      <c r="X205" s="41"/>
      <c r="AB205" s="159">
        <f>IF(AND(C205=0,L205&gt;0),"toinen TIKAT-sarake tyhjä !",IF(AND(C205&gt;0,L205=0),"toinen TIKAT-sarake tyhjä !",""))</f>
      </c>
      <c r="AE205" s="20"/>
      <c r="AF205" s="20"/>
      <c r="AG205" s="20"/>
      <c r="AL205" s="20"/>
      <c r="AM205" s="20"/>
      <c r="AN205" s="20"/>
    </row>
    <row r="206" spans="1:40" s="37" customFormat="1" ht="30.75" customHeight="1">
      <c r="A206" s="294"/>
      <c r="B206" s="109">
        <v>4</v>
      </c>
      <c r="C206" s="53"/>
      <c r="D206" s="58"/>
      <c r="E206" s="57" t="str">
        <f>IF(C206=0," ",IF(C206=0,0,501-D206))</f>
        <v> </v>
      </c>
      <c r="F206" s="53"/>
      <c r="G206" s="53"/>
      <c r="H206" s="100"/>
      <c r="I206" s="145"/>
      <c r="J206" s="55"/>
      <c r="K206" s="109">
        <v>4</v>
      </c>
      <c r="L206" s="58"/>
      <c r="M206" s="58"/>
      <c r="N206" s="57" t="str">
        <f>IF(L206=0," ",IF(L206=0,0,501-M206))</f>
        <v> </v>
      </c>
      <c r="O206" s="290"/>
      <c r="P206" s="291"/>
      <c r="Q206" s="292"/>
      <c r="R206" s="58"/>
      <c r="S206" s="100"/>
      <c r="T206" s="20"/>
      <c r="V206" s="158" t="str">
        <f>IF(AND(E206=501,N206=501),"TARKISTA JÄI-SARAKE"," ")</f>
        <v> </v>
      </c>
      <c r="W206" s="157"/>
      <c r="X206" s="41"/>
      <c r="AB206" s="159">
        <f>IF(AND(C206=0,L206&gt;0),"toinen TIKAT-sarake tyhjä !",IF(AND(C206&gt;0,L206=0),"toinen TIKAT-sarake tyhjä !",""))</f>
      </c>
      <c r="AE206" s="20"/>
      <c r="AF206" s="20"/>
      <c r="AG206" s="20"/>
      <c r="AL206" s="20"/>
      <c r="AM206" s="20"/>
      <c r="AN206" s="20"/>
    </row>
    <row r="207" spans="1:40" s="37" customFormat="1" ht="30.75" customHeight="1">
      <c r="A207" s="99"/>
      <c r="B207" s="109">
        <v>5</v>
      </c>
      <c r="C207" s="53"/>
      <c r="D207" s="58"/>
      <c r="E207" s="57" t="str">
        <f>IF(C207=0," ",IF(C207=0,0,501-D207))</f>
        <v> </v>
      </c>
      <c r="F207" s="53"/>
      <c r="G207" s="53"/>
      <c r="H207" s="100"/>
      <c r="I207" s="145"/>
      <c r="J207" s="55"/>
      <c r="K207" s="109">
        <v>5</v>
      </c>
      <c r="L207" s="58"/>
      <c r="M207" s="58"/>
      <c r="N207" s="57" t="str">
        <f>IF(L207=0," ",IF(L207=0,0,501-M207))</f>
        <v> </v>
      </c>
      <c r="O207" s="290"/>
      <c r="P207" s="291"/>
      <c r="Q207" s="292"/>
      <c r="R207" s="58"/>
      <c r="S207" s="100"/>
      <c r="T207" s="20"/>
      <c r="V207" s="158" t="str">
        <f>IF(AND(E207=501,N207=501),"TARKISTA JÄI-SARAKE"," ")</f>
        <v> </v>
      </c>
      <c r="W207" s="157"/>
      <c r="X207" s="41"/>
      <c r="AB207" s="159">
        <f>IF(AND(C207=0,L207&gt;0),"toinen TIKAT-sarake tyhjä !",IF(AND(C207&gt;0,L207=0),"toinen TIKAT-sarake tyhjä !",""))</f>
      </c>
      <c r="AE207" s="20"/>
      <c r="AF207" s="20"/>
      <c r="AG207" s="20"/>
      <c r="AL207" s="20"/>
      <c r="AM207" s="20"/>
      <c r="AN207" s="20"/>
    </row>
    <row r="208" spans="1:28" s="37" customFormat="1" ht="21.75" customHeight="1" thickBot="1">
      <c r="A208" s="101"/>
      <c r="B208" s="45" t="s">
        <v>27</v>
      </c>
      <c r="C208" s="119">
        <f>COUNTIF(C203:C207,"&gt;0")</f>
        <v>3</v>
      </c>
      <c r="D208" s="119">
        <f>COUNTIF(D203:D207,"&gt;0")</f>
        <v>3</v>
      </c>
      <c r="E208" s="102"/>
      <c r="F208" s="102"/>
      <c r="G208" s="102"/>
      <c r="H208" s="105"/>
      <c r="I208" s="108"/>
      <c r="J208" s="104"/>
      <c r="K208" s="104"/>
      <c r="L208" s="119">
        <f>COUNTIF(L203:L207,"&gt;0")</f>
        <v>3</v>
      </c>
      <c r="M208" s="119">
        <f>COUNTIF(M203:M207,"&gt;0")</f>
        <v>0</v>
      </c>
      <c r="N208" s="102"/>
      <c r="O208" s="102"/>
      <c r="P208" s="102"/>
      <c r="Q208" s="102"/>
      <c r="R208" s="102"/>
      <c r="S208" s="105"/>
      <c r="T208" s="20"/>
      <c r="V208" s="160"/>
      <c r="AB208" s="160"/>
    </row>
    <row r="209" spans="1:28" s="37" customFormat="1" ht="15">
      <c r="A209" s="99"/>
      <c r="B209" s="23"/>
      <c r="C209" s="23"/>
      <c r="D209" s="23"/>
      <c r="E209" s="23"/>
      <c r="F209" s="23"/>
      <c r="G209" s="23"/>
      <c r="H209" s="133"/>
      <c r="I209" s="263"/>
      <c r="J209" s="264"/>
      <c r="K209" s="55"/>
      <c r="L209" s="55"/>
      <c r="M209" s="55"/>
      <c r="N209" s="23"/>
      <c r="O209" s="23"/>
      <c r="P209" s="23"/>
      <c r="Q209" s="23"/>
      <c r="R209" s="23"/>
      <c r="S209" s="100"/>
      <c r="T209" s="20"/>
      <c r="V209" s="160"/>
      <c r="AB209" s="160"/>
    </row>
    <row r="210" spans="1:28" s="37" customFormat="1" ht="15">
      <c r="A210" s="99"/>
      <c r="B210" s="110"/>
      <c r="C210" s="50"/>
      <c r="D210" s="50"/>
      <c r="E210" s="94"/>
      <c r="F210" s="50"/>
      <c r="G210" s="50"/>
      <c r="H210" s="122"/>
      <c r="I210" s="107"/>
      <c r="J210" s="51"/>
      <c r="K210" s="110"/>
      <c r="L210" s="50"/>
      <c r="M210" s="50"/>
      <c r="N210" s="94"/>
      <c r="O210" s="272"/>
      <c r="P210" s="273"/>
      <c r="Q210" s="52"/>
      <c r="R210" s="50"/>
      <c r="S210" s="100"/>
      <c r="T210" s="20"/>
      <c r="V210" s="160"/>
      <c r="AB210" s="160"/>
    </row>
    <row r="211" spans="1:28" s="37" customFormat="1" ht="30.75" customHeight="1">
      <c r="A211" s="99"/>
      <c r="B211" s="109"/>
      <c r="C211" s="53"/>
      <c r="D211" s="58"/>
      <c r="E211" s="57"/>
      <c r="F211" s="53"/>
      <c r="G211" s="53"/>
      <c r="H211" s="123"/>
      <c r="I211" s="145"/>
      <c r="J211" s="55"/>
      <c r="K211" s="109"/>
      <c r="L211" s="58"/>
      <c r="M211" s="58"/>
      <c r="N211" s="57"/>
      <c r="O211" s="290"/>
      <c r="P211" s="291"/>
      <c r="Q211" s="292"/>
      <c r="R211" s="58"/>
      <c r="S211" s="100"/>
      <c r="T211" s="20"/>
      <c r="U211" s="54"/>
      <c r="V211" s="158"/>
      <c r="AB211" s="159"/>
    </row>
    <row r="212" spans="1:29" s="37" customFormat="1" ht="30.75" customHeight="1">
      <c r="A212" s="293"/>
      <c r="B212" s="109"/>
      <c r="C212" s="53"/>
      <c r="D212" s="58"/>
      <c r="E212" s="57"/>
      <c r="F212" s="53"/>
      <c r="G212" s="53"/>
      <c r="H212" s="100"/>
      <c r="I212" s="145"/>
      <c r="J212" s="55"/>
      <c r="K212" s="109"/>
      <c r="L212" s="58"/>
      <c r="M212" s="58"/>
      <c r="N212" s="57"/>
      <c r="O212" s="290"/>
      <c r="P212" s="291"/>
      <c r="Q212" s="292"/>
      <c r="R212" s="58"/>
      <c r="S212" s="100"/>
      <c r="T212" s="20"/>
      <c r="U212" s="20"/>
      <c r="V212" s="158"/>
      <c r="W212" s="151"/>
      <c r="X212" s="152"/>
      <c r="Y212" s="20"/>
      <c r="Z212" s="20"/>
      <c r="AA212" s="20"/>
      <c r="AB212" s="159"/>
      <c r="AC212" s="20"/>
    </row>
    <row r="213" spans="1:29" s="37" customFormat="1" ht="30.75" customHeight="1">
      <c r="A213" s="294"/>
      <c r="B213" s="109"/>
      <c r="C213" s="53"/>
      <c r="D213" s="58"/>
      <c r="E213" s="57"/>
      <c r="F213" s="53"/>
      <c r="G213" s="53"/>
      <c r="H213" s="100"/>
      <c r="I213" s="145"/>
      <c r="J213" s="55"/>
      <c r="K213" s="109"/>
      <c r="L213" s="58"/>
      <c r="M213" s="58"/>
      <c r="N213" s="57"/>
      <c r="O213" s="290"/>
      <c r="P213" s="291"/>
      <c r="Q213" s="292"/>
      <c r="R213" s="58"/>
      <c r="S213" s="100"/>
      <c r="T213" s="20"/>
      <c r="U213" s="20"/>
      <c r="V213" s="158"/>
      <c r="W213" s="151"/>
      <c r="X213" s="152"/>
      <c r="Y213" s="20"/>
      <c r="Z213" s="20"/>
      <c r="AA213" s="20"/>
      <c r="AB213" s="159"/>
      <c r="AC213" s="20"/>
    </row>
    <row r="214" spans="1:29" s="37" customFormat="1" ht="30.75" customHeight="1">
      <c r="A214" s="294"/>
      <c r="B214" s="109"/>
      <c r="C214" s="53"/>
      <c r="D214" s="58"/>
      <c r="E214" s="57"/>
      <c r="F214" s="53"/>
      <c r="G214" s="53"/>
      <c r="H214" s="100"/>
      <c r="I214" s="145"/>
      <c r="J214" s="55"/>
      <c r="K214" s="109"/>
      <c r="L214" s="58"/>
      <c r="M214" s="58"/>
      <c r="N214" s="57"/>
      <c r="O214" s="290"/>
      <c r="P214" s="291"/>
      <c r="Q214" s="292"/>
      <c r="R214" s="58"/>
      <c r="S214" s="100"/>
      <c r="T214" s="20"/>
      <c r="U214" s="20"/>
      <c r="V214" s="158"/>
      <c r="W214" s="151"/>
      <c r="X214" s="152"/>
      <c r="Y214" s="20"/>
      <c r="Z214" s="20"/>
      <c r="AA214" s="20"/>
      <c r="AB214" s="159"/>
      <c r="AC214" s="20"/>
    </row>
    <row r="215" spans="1:29" s="37" customFormat="1" ht="30.75" customHeight="1">
      <c r="A215" s="99"/>
      <c r="B215" s="109"/>
      <c r="C215" s="53"/>
      <c r="D215" s="58"/>
      <c r="E215" s="57"/>
      <c r="F215" s="53"/>
      <c r="G215" s="53"/>
      <c r="H215" s="100"/>
      <c r="I215" s="145"/>
      <c r="J215" s="55"/>
      <c r="K215" s="109"/>
      <c r="L215" s="58"/>
      <c r="M215" s="58"/>
      <c r="N215" s="57"/>
      <c r="O215" s="290"/>
      <c r="P215" s="291"/>
      <c r="Q215" s="292"/>
      <c r="R215" s="58"/>
      <c r="S215" s="100"/>
      <c r="T215" s="20"/>
      <c r="U215" s="20"/>
      <c r="V215" s="158"/>
      <c r="W215" s="151"/>
      <c r="X215" s="152"/>
      <c r="Y215" s="20"/>
      <c r="Z215" s="20"/>
      <c r="AA215" s="20"/>
      <c r="AB215" s="159"/>
      <c r="AC215" s="20"/>
    </row>
    <row r="216" spans="1:29" s="37" customFormat="1" ht="15.75" thickBot="1">
      <c r="A216" s="101"/>
      <c r="B216" s="116"/>
      <c r="C216" s="119"/>
      <c r="D216" s="119"/>
      <c r="E216" s="102"/>
      <c r="F216" s="102"/>
      <c r="G216" s="102"/>
      <c r="H216" s="105"/>
      <c r="I216" s="108"/>
      <c r="J216" s="104"/>
      <c r="K216" s="104"/>
      <c r="L216" s="119"/>
      <c r="M216" s="119"/>
      <c r="N216" s="102"/>
      <c r="O216" s="102"/>
      <c r="P216" s="102"/>
      <c r="Q216" s="102"/>
      <c r="R216" s="102"/>
      <c r="S216" s="105"/>
      <c r="T216" s="20"/>
      <c r="U216" s="20"/>
      <c r="V216" s="160"/>
      <c r="W216" s="20"/>
      <c r="X216" s="20"/>
      <c r="Y216" s="20"/>
      <c r="Z216" s="20"/>
      <c r="AA216" s="20"/>
      <c r="AB216" s="160"/>
      <c r="AC216" s="20"/>
    </row>
    <row r="217" spans="1:29" s="37" customFormat="1" ht="15">
      <c r="A217" s="36"/>
      <c r="I217" s="44"/>
      <c r="J217" s="44"/>
      <c r="K217" s="44"/>
      <c r="L217" s="44"/>
      <c r="M217" s="44"/>
      <c r="T217" s="20"/>
      <c r="U217" s="20"/>
      <c r="V217" s="160"/>
      <c r="W217" s="20"/>
      <c r="X217" s="20"/>
      <c r="Y217" s="20"/>
      <c r="Z217" s="20"/>
      <c r="AA217" s="20"/>
      <c r="AB217" s="160"/>
      <c r="AC217" s="20"/>
    </row>
    <row r="218" spans="1:29" s="37" customFormat="1" ht="15">
      <c r="A218" s="23"/>
      <c r="B218" s="23"/>
      <c r="C218" s="23"/>
      <c r="D218" s="23"/>
      <c r="E218" s="23"/>
      <c r="F218" s="23"/>
      <c r="G218" s="23"/>
      <c r="H218" s="23"/>
      <c r="I218" s="55"/>
      <c r="J218" s="55"/>
      <c r="K218" s="55"/>
      <c r="L218" s="55"/>
      <c r="M218" s="55"/>
      <c r="N218" s="23"/>
      <c r="O218" s="23"/>
      <c r="P218" s="23"/>
      <c r="Q218" s="23"/>
      <c r="R218" s="23"/>
      <c r="S218" s="23"/>
      <c r="T218" s="23"/>
      <c r="U218" s="23"/>
      <c r="V218" s="161"/>
      <c r="W218" s="23"/>
      <c r="X218" s="23"/>
      <c r="Y218" s="23"/>
      <c r="Z218" s="20"/>
      <c r="AA218" s="20"/>
      <c r="AB218" s="160"/>
      <c r="AC218" s="20"/>
    </row>
    <row r="219" spans="1:37" s="20" customFormat="1" ht="161.25" customHeight="1">
      <c r="A219" s="141" t="s">
        <v>50</v>
      </c>
      <c r="B219" s="153"/>
      <c r="C219" s="153"/>
      <c r="D219" s="162" t="s">
        <v>16</v>
      </c>
      <c r="E219" s="162" t="s">
        <v>45</v>
      </c>
      <c r="F219" s="162" t="s">
        <v>42</v>
      </c>
      <c r="G219" s="162" t="s">
        <v>17</v>
      </c>
      <c r="H219" s="162" t="s">
        <v>4</v>
      </c>
      <c r="I219" s="162"/>
      <c r="J219" s="162" t="s">
        <v>44</v>
      </c>
      <c r="K219" s="162" t="s">
        <v>43</v>
      </c>
      <c r="L219" s="162" t="s">
        <v>28</v>
      </c>
      <c r="M219" s="162" t="s">
        <v>29</v>
      </c>
      <c r="N219" s="162" t="s">
        <v>30</v>
      </c>
      <c r="O219" s="162" t="s">
        <v>31</v>
      </c>
      <c r="P219" s="162"/>
      <c r="Q219" s="154"/>
      <c r="R219" s="153"/>
      <c r="S219" s="153"/>
      <c r="T219" s="153"/>
      <c r="U219" s="153"/>
      <c r="V219" s="153"/>
      <c r="W219" s="153"/>
      <c r="X219" s="153"/>
      <c r="Y219" s="153"/>
      <c r="AB219" s="160"/>
      <c r="AH219" s="37"/>
      <c r="AI219" s="37"/>
      <c r="AJ219" s="37"/>
      <c r="AK219" s="37"/>
    </row>
    <row r="220" spans="1:37" s="20" customFormat="1" ht="24.75" customHeight="1">
      <c r="A220" s="288" t="str">
        <f>tilasto!B13</f>
        <v>Jari Snellman</v>
      </c>
      <c r="B220" s="288"/>
      <c r="C220" s="288"/>
      <c r="D220" s="155">
        <f>SUM(C53:C57,C103:C107,C143:C147,C173:C177)</f>
        <v>415</v>
      </c>
      <c r="E220" s="155">
        <f>SUM(C58,C108,C148,C178)</f>
        <v>19</v>
      </c>
      <c r="F220" s="155">
        <f>SUM(D58,D108,D148,D178)</f>
        <v>12</v>
      </c>
      <c r="G220" s="205">
        <f>SUM(D53:D57,D103:D107,D143:D147,D173:D177)</f>
        <v>1098</v>
      </c>
      <c r="H220" s="205">
        <f>SUM(E53:E57,E103:E107,E143:E147,E173:E177)</f>
        <v>8421</v>
      </c>
      <c r="I220" s="209"/>
      <c r="J220" s="155">
        <f>SUM(H53,H103,H143,H173)</f>
        <v>0</v>
      </c>
      <c r="K220" s="155">
        <f>E220-F220</f>
        <v>7</v>
      </c>
      <c r="L220" s="205">
        <f>SUM(F53:F57,F103:F107,F143:F147,F173:F177)</f>
        <v>19</v>
      </c>
      <c r="M220" s="205">
        <f>SUM(G53:G57,G103:G107,G143:G147,G173:G177)</f>
        <v>0</v>
      </c>
      <c r="N220" s="156">
        <f>H220/D220</f>
        <v>20.29156626506024</v>
      </c>
      <c r="O220" s="289">
        <f>(L220+M220)/E220</f>
        <v>1</v>
      </c>
      <c r="P220" s="289"/>
      <c r="Q220" s="289"/>
      <c r="R220" s="153"/>
      <c r="S220" s="153"/>
      <c r="T220" s="153"/>
      <c r="U220" s="153"/>
      <c r="V220" s="153"/>
      <c r="W220" s="153"/>
      <c r="X220" s="153"/>
      <c r="Y220" s="153"/>
      <c r="AH220" s="37"/>
      <c r="AI220" s="37"/>
      <c r="AJ220" s="37"/>
      <c r="AK220" s="37"/>
    </row>
    <row r="221" spans="1:37" s="20" customFormat="1" ht="24.75" customHeight="1">
      <c r="A221" s="288" t="str">
        <f>tilasto!B14</f>
        <v>J-P Koukonen</v>
      </c>
      <c r="B221" s="288"/>
      <c r="C221" s="288"/>
      <c r="D221" s="155">
        <f>SUM(C63:C67,C93:C97,C153:C157,C183:C187)</f>
        <v>296</v>
      </c>
      <c r="E221" s="155">
        <f>SUM(C68,C98,C158,C188)</f>
        <v>14</v>
      </c>
      <c r="F221" s="205">
        <f>SUM(D68,D98,D158,D188)</f>
        <v>12</v>
      </c>
      <c r="G221" s="205">
        <f>SUM(D63:D67,D93:D97,D153:D157,D183:D187)</f>
        <v>1382</v>
      </c>
      <c r="H221" s="205">
        <f>SUM(E63:E67,E93:E97,E153:E157,E183:E187)</f>
        <v>5632</v>
      </c>
      <c r="I221" s="209"/>
      <c r="J221" s="155">
        <f>SUM(H63,H93,H153,H183)</f>
        <v>0</v>
      </c>
      <c r="K221" s="155">
        <f aca="true" t="shared" si="4" ref="K221:K227">E221-F221</f>
        <v>2</v>
      </c>
      <c r="L221" s="205">
        <f>SUM(F63:F67,F93:F97,F153:F157,F183:F187)</f>
        <v>11</v>
      </c>
      <c r="M221" s="205">
        <f>SUM(G63:G67,G93:G97,G153:G157,G183:G187)</f>
        <v>0</v>
      </c>
      <c r="N221" s="156">
        <f aca="true" t="shared" si="5" ref="N221:N227">H221/D221</f>
        <v>19.027027027027028</v>
      </c>
      <c r="O221" s="289">
        <f aca="true" t="shared" si="6" ref="O221:O227">(L221+M221)/E221</f>
        <v>0.7857142857142857</v>
      </c>
      <c r="P221" s="289"/>
      <c r="Q221" s="289"/>
      <c r="R221" s="153"/>
      <c r="S221" s="153"/>
      <c r="T221" s="153"/>
      <c r="U221" s="153"/>
      <c r="V221" s="153"/>
      <c r="W221" s="153"/>
      <c r="X221" s="153"/>
      <c r="Y221" s="153"/>
      <c r="AH221" s="37"/>
      <c r="AI221" s="37"/>
      <c r="AJ221" s="37"/>
      <c r="AK221" s="37"/>
    </row>
    <row r="222" spans="1:37" s="20" customFormat="1" ht="24.75" customHeight="1">
      <c r="A222" s="288" t="str">
        <f>tilasto!B15</f>
        <v>Toni Haatanen</v>
      </c>
      <c r="B222" s="288"/>
      <c r="C222" s="288"/>
      <c r="D222" s="155">
        <f>SUM(C73:C77,C123:C127,C163:C167,C193:C197)</f>
        <v>332</v>
      </c>
      <c r="E222" s="155">
        <f>SUM(C78,C128,C168,C198)</f>
        <v>16</v>
      </c>
      <c r="F222" s="205">
        <f>SUM(D78,D128,D168,D198)</f>
        <v>11</v>
      </c>
      <c r="G222" s="205">
        <f>SUM(D73:D77,D123:D127,D163:D167,D193:D197)</f>
        <v>1304</v>
      </c>
      <c r="H222" s="205">
        <f>SUM(E73:E77,E123:E127,E163:E167,E193:E197)</f>
        <v>6712</v>
      </c>
      <c r="I222" s="209"/>
      <c r="J222" s="155">
        <f>SUM(H73,H123,H163,H193)</f>
        <v>1</v>
      </c>
      <c r="K222" s="155">
        <f t="shared" si="4"/>
        <v>5</v>
      </c>
      <c r="L222" s="205">
        <f>SUM(F73:F77,F123:F127,F163:F167,F193:F197)</f>
        <v>12</v>
      </c>
      <c r="M222" s="205">
        <f>SUM(G73:G77,G123:G127,G163:G167,G193:G197)</f>
        <v>0</v>
      </c>
      <c r="N222" s="156">
        <f t="shared" si="5"/>
        <v>20.216867469879517</v>
      </c>
      <c r="O222" s="289">
        <f t="shared" si="6"/>
        <v>0.75</v>
      </c>
      <c r="P222" s="289"/>
      <c r="Q222" s="289"/>
      <c r="R222" s="153"/>
      <c r="S222" s="153"/>
      <c r="T222" s="153"/>
      <c r="U222" s="153"/>
      <c r="V222" s="153"/>
      <c r="W222" s="153"/>
      <c r="X222" s="153"/>
      <c r="Y222" s="153"/>
      <c r="AH222" s="37"/>
      <c r="AI222" s="37"/>
      <c r="AJ222" s="37"/>
      <c r="AK222" s="37"/>
    </row>
    <row r="223" spans="1:37" s="20" customFormat="1" ht="24.75" customHeight="1">
      <c r="A223" s="288" t="str">
        <f>tilasto!B16</f>
        <v>Jyrki Hosio</v>
      </c>
      <c r="B223" s="288"/>
      <c r="C223" s="288"/>
      <c r="D223" s="155">
        <f>SUM(C83:C87,C113:C117,C133:C137,C203:C207)</f>
        <v>344</v>
      </c>
      <c r="E223" s="155">
        <f>SUM(C88,C118,C138,C208)</f>
        <v>15</v>
      </c>
      <c r="F223" s="205">
        <f>SUM(D88,D118,D138,D208)</f>
        <v>12</v>
      </c>
      <c r="G223" s="205">
        <f>SUM(D83:D87,D113:D117,D133:D137,D203:D207)</f>
        <v>933</v>
      </c>
      <c r="H223" s="205">
        <f>SUM(E83:E87,E113:E117,E133:E137,E203:E207)</f>
        <v>6582</v>
      </c>
      <c r="I223" s="209"/>
      <c r="J223" s="155">
        <f>SUM(H83,H113,H133,H203)</f>
        <v>0</v>
      </c>
      <c r="K223" s="155">
        <f t="shared" si="4"/>
        <v>3</v>
      </c>
      <c r="L223" s="205">
        <f>SUM(F83:F87,F113:F117,F133:F137,F203:F207)</f>
        <v>15</v>
      </c>
      <c r="M223" s="205">
        <f>SUM(G83:G87,G113:G117,G133:G137,G203:G207)</f>
        <v>1</v>
      </c>
      <c r="N223" s="156">
        <f t="shared" si="5"/>
        <v>19.13372093023256</v>
      </c>
      <c r="O223" s="289">
        <f t="shared" si="6"/>
        <v>1.0666666666666667</v>
      </c>
      <c r="P223" s="289"/>
      <c r="Q223" s="289"/>
      <c r="R223" s="153"/>
      <c r="S223" s="153"/>
      <c r="T223" s="153"/>
      <c r="U223" s="153"/>
      <c r="V223" s="153"/>
      <c r="W223" s="153"/>
      <c r="X223" s="153"/>
      <c r="Y223" s="153"/>
      <c r="AH223" s="37"/>
      <c r="AI223" s="37"/>
      <c r="AJ223" s="37"/>
      <c r="AK223" s="37"/>
    </row>
    <row r="224" spans="1:37" s="20" customFormat="1" ht="24.75" customHeight="1">
      <c r="A224" s="288" t="str">
        <f>tilasto!B26</f>
        <v>Matti Ek</v>
      </c>
      <c r="B224" s="288"/>
      <c r="C224" s="288"/>
      <c r="D224" s="205">
        <f>SUM(L63:L67,L113:L117,L143:L147,L193:L197)</f>
        <v>362</v>
      </c>
      <c r="E224" s="205">
        <f>SUM(L68,L118,L148,L198)</f>
        <v>16</v>
      </c>
      <c r="F224" s="205">
        <f>SUM(M68,M118,M148,M198)</f>
        <v>4</v>
      </c>
      <c r="G224" s="205">
        <f>SUM(M63:M67,M113:M117,M143:M147,M193:M197)</f>
        <v>339</v>
      </c>
      <c r="H224" s="205">
        <f>SUM(N63:N67,N113:N117,N143:N147,N193:N197)</f>
        <v>7677</v>
      </c>
      <c r="I224" s="209"/>
      <c r="J224" s="205">
        <f>SUM(U63,U113,U143,U193)</f>
        <v>4</v>
      </c>
      <c r="K224" s="155">
        <f t="shared" si="4"/>
        <v>12</v>
      </c>
      <c r="L224" s="205">
        <f>SUM(O63:Q67,O113:Q117,O143:Q147,O193:Q197)</f>
        <v>17</v>
      </c>
      <c r="M224" s="205">
        <f>SUM(R63:R67,R113:R117,R143:R147,R193:R197)</f>
        <v>0</v>
      </c>
      <c r="N224" s="156">
        <f t="shared" si="5"/>
        <v>21.20718232044199</v>
      </c>
      <c r="O224" s="289">
        <f t="shared" si="6"/>
        <v>1.0625</v>
      </c>
      <c r="P224" s="289"/>
      <c r="Q224" s="289"/>
      <c r="R224" s="153"/>
      <c r="S224" s="153"/>
      <c r="T224" s="153"/>
      <c r="U224" s="153"/>
      <c r="V224" s="153"/>
      <c r="W224" s="153"/>
      <c r="X224" s="153"/>
      <c r="Y224" s="153"/>
      <c r="AH224" s="37"/>
      <c r="AI224" s="37"/>
      <c r="AJ224" s="37"/>
      <c r="AK224" s="37"/>
    </row>
    <row r="225" spans="1:37" s="20" customFormat="1" ht="24.75" customHeight="1">
      <c r="A225" s="288" t="str">
        <f>tilasto!B27</f>
        <v>Sami Högström</v>
      </c>
      <c r="B225" s="288"/>
      <c r="C225" s="288"/>
      <c r="D225" s="205">
        <f>SUM(L53:L57,L93:L97,L163:L167,L203:L207)</f>
        <v>275</v>
      </c>
      <c r="E225" s="205">
        <f>SUM(L58,L98,L168,L208)</f>
        <v>14</v>
      </c>
      <c r="F225" s="205">
        <f>SUM(M58,M98,M168,M208)</f>
        <v>2</v>
      </c>
      <c r="G225" s="205">
        <f>SUM(M53:M57,M93:M97,M163:M167,M203:M207)</f>
        <v>36</v>
      </c>
      <c r="H225" s="205">
        <f>SUM(N53:N57,N93:N97,N163:N167,N203:N207)</f>
        <v>6978</v>
      </c>
      <c r="I225" s="209"/>
      <c r="J225" s="205">
        <f>SUM(U53,U93,U163,U203)</f>
        <v>4</v>
      </c>
      <c r="K225" s="155">
        <f t="shared" si="4"/>
        <v>12</v>
      </c>
      <c r="L225" s="205">
        <f>SUM(O53:Q57,O93:Q97,O163:Q167,O203:Q207)</f>
        <v>27</v>
      </c>
      <c r="M225" s="205">
        <f>SUM(R53:R57,R93:R97,R163:R167,R203:R207)</f>
        <v>0</v>
      </c>
      <c r="N225" s="156">
        <f t="shared" si="5"/>
        <v>25.374545454545455</v>
      </c>
      <c r="O225" s="289">
        <f t="shared" si="6"/>
        <v>1.9285714285714286</v>
      </c>
      <c r="P225" s="289"/>
      <c r="Q225" s="289"/>
      <c r="R225" s="153"/>
      <c r="S225" s="153"/>
      <c r="T225" s="153"/>
      <c r="U225" s="153"/>
      <c r="V225" s="153"/>
      <c r="W225" s="153"/>
      <c r="X225" s="153"/>
      <c r="Y225" s="153"/>
      <c r="AH225" s="37"/>
      <c r="AI225" s="37"/>
      <c r="AJ225" s="37"/>
      <c r="AK225" s="37"/>
    </row>
    <row r="226" spans="1:37" s="20" customFormat="1" ht="24.75" customHeight="1">
      <c r="A226" s="288" t="str">
        <f>tilasto!B28</f>
        <v>Peter Selenius</v>
      </c>
      <c r="B226" s="288"/>
      <c r="C226" s="288"/>
      <c r="D226" s="205">
        <f>SUM(L83:L87,L123:L127,L153:L157,L173:L177)</f>
        <v>339</v>
      </c>
      <c r="E226" s="205">
        <f>SUM(L88,L128,L158,L178)</f>
        <v>15</v>
      </c>
      <c r="F226" s="205">
        <f>SUM(M88,M128,M158,M178)</f>
        <v>3</v>
      </c>
      <c r="G226" s="205">
        <f>SUM(M83:M87,M123:M127,M153:M157,M173:M177)</f>
        <v>218</v>
      </c>
      <c r="H226" s="205">
        <f>SUM(N83:N87,N123:N127,N153:N157,N173:N177)</f>
        <v>7297</v>
      </c>
      <c r="I226" s="209"/>
      <c r="J226" s="205">
        <f>SUM(U83,U123,U153,U173)</f>
        <v>4</v>
      </c>
      <c r="K226" s="155">
        <f t="shared" si="4"/>
        <v>12</v>
      </c>
      <c r="L226" s="205">
        <f>SUM(O83:Q87,O123:Q127,O153:Q157,O173:Q177)</f>
        <v>22</v>
      </c>
      <c r="M226" s="205">
        <f>SUM(R83:R87,R123:R127,R153:R157,R173:R177)</f>
        <v>1</v>
      </c>
      <c r="N226" s="156">
        <f t="shared" si="5"/>
        <v>21.525073746312685</v>
      </c>
      <c r="O226" s="289">
        <f t="shared" si="6"/>
        <v>1.5333333333333334</v>
      </c>
      <c r="P226" s="289"/>
      <c r="Q226" s="289"/>
      <c r="R226" s="153"/>
      <c r="S226" s="153"/>
      <c r="T226" s="153"/>
      <c r="U226" s="153"/>
      <c r="V226" s="153"/>
      <c r="W226" s="153"/>
      <c r="X226" s="153"/>
      <c r="Y226" s="153"/>
      <c r="Z226" s="23"/>
      <c r="AA226" s="23"/>
      <c r="AB226" s="23"/>
      <c r="AC226" s="23"/>
      <c r="AD226" s="23"/>
      <c r="AE226" s="23"/>
      <c r="AF226" s="23"/>
      <c r="AG226" s="23"/>
      <c r="AH226" s="37"/>
      <c r="AI226" s="37"/>
      <c r="AJ226" s="37"/>
      <c r="AK226" s="37"/>
    </row>
    <row r="227" spans="1:37" s="20" customFormat="1" ht="24.75" customHeight="1">
      <c r="A227" s="288" t="str">
        <f>tilasto!B29</f>
        <v>Tomi Kinnunen</v>
      </c>
      <c r="B227" s="288"/>
      <c r="C227" s="288"/>
      <c r="D227" s="205">
        <f>SUM(L73:L77,L103:L107,L133:L137,L183:L187)</f>
        <v>437</v>
      </c>
      <c r="E227" s="205">
        <f>SUM(L78,L108,L138,L188)</f>
        <v>19</v>
      </c>
      <c r="F227" s="205">
        <f>SUM(M78,M108,M138,M188)</f>
        <v>8</v>
      </c>
      <c r="G227" s="205">
        <f>SUM(M73:M77,M103:M107,M133:M137,M183:M187)</f>
        <v>351</v>
      </c>
      <c r="H227" s="205">
        <f>SUM(N73:N77,N103:N107,N133:N137,N183:N187)</f>
        <v>9168</v>
      </c>
      <c r="I227" s="209"/>
      <c r="J227" s="205">
        <f>SUM(U73,U103,U133,U183)</f>
        <v>3</v>
      </c>
      <c r="K227" s="155">
        <f t="shared" si="4"/>
        <v>11</v>
      </c>
      <c r="L227" s="205">
        <f>SUM(O73:Q77,O103:Q107,O133:Q137,O183:Q187)</f>
        <v>29</v>
      </c>
      <c r="M227" s="205">
        <f>SUM(R73:R77,R103:R107,R133:R137,R183:R187)</f>
        <v>0</v>
      </c>
      <c r="N227" s="156">
        <f t="shared" si="5"/>
        <v>20.979405034324945</v>
      </c>
      <c r="O227" s="289">
        <f t="shared" si="6"/>
        <v>1.5263157894736843</v>
      </c>
      <c r="P227" s="289"/>
      <c r="Q227" s="289"/>
      <c r="R227" s="153"/>
      <c r="S227" s="42"/>
      <c r="T227" s="153"/>
      <c r="U227" s="153"/>
      <c r="V227" s="153"/>
      <c r="W227" s="153"/>
      <c r="X227" s="153"/>
      <c r="Y227" s="153"/>
      <c r="Z227" s="23"/>
      <c r="AA227" s="23"/>
      <c r="AB227" s="23"/>
      <c r="AC227" s="23"/>
      <c r="AD227" s="23"/>
      <c r="AE227" s="23"/>
      <c r="AF227" s="23"/>
      <c r="AG227" s="23"/>
      <c r="AH227" s="37"/>
      <c r="AI227" s="37"/>
      <c r="AJ227" s="37"/>
      <c r="AK227" s="37"/>
    </row>
    <row r="228" spans="1:37" s="20" customFormat="1" ht="15">
      <c r="A228" s="42"/>
      <c r="B228" s="42"/>
      <c r="C228" s="42"/>
      <c r="D228" s="125"/>
      <c r="E228" s="42"/>
      <c r="F228" s="42"/>
      <c r="G228" s="42"/>
      <c r="H228" s="42"/>
      <c r="I228" s="126"/>
      <c r="J228" s="126"/>
      <c r="K228" s="126"/>
      <c r="L228" s="126"/>
      <c r="M228" s="126"/>
      <c r="N228" s="42"/>
      <c r="O228" s="42"/>
      <c r="P228" s="42"/>
      <c r="Q228" s="42"/>
      <c r="R228" s="42"/>
      <c r="S228" s="42"/>
      <c r="T228" s="153"/>
      <c r="U228" s="153"/>
      <c r="V228" s="153"/>
      <c r="W228" s="153"/>
      <c r="X228" s="153"/>
      <c r="Y228" s="153"/>
      <c r="Z228" s="23"/>
      <c r="AA228" s="84"/>
      <c r="AB228" s="23"/>
      <c r="AC228" s="23"/>
      <c r="AD228" s="23"/>
      <c r="AE228" s="23"/>
      <c r="AF228" s="23"/>
      <c r="AG228" s="23"/>
      <c r="AH228" s="37"/>
      <c r="AI228" s="37"/>
      <c r="AJ228" s="37"/>
      <c r="AK228" s="37"/>
    </row>
    <row r="229" spans="1:33" s="37" customFormat="1" ht="15">
      <c r="A229" s="42"/>
      <c r="B229" s="42"/>
      <c r="C229" s="42"/>
      <c r="D229" s="42"/>
      <c r="E229" s="42"/>
      <c r="F229" s="42"/>
      <c r="G229" s="42"/>
      <c r="H229" s="42"/>
      <c r="I229" s="126"/>
      <c r="J229" s="126"/>
      <c r="K229" s="126"/>
      <c r="L229" s="126"/>
      <c r="M229" s="126"/>
      <c r="N229" s="42"/>
      <c r="O229" s="42"/>
      <c r="P229" s="42"/>
      <c r="Q229" s="42"/>
      <c r="R229" s="42"/>
      <c r="S229" s="42"/>
      <c r="T229" s="153"/>
      <c r="U229" s="153"/>
      <c r="V229" s="153"/>
      <c r="W229" s="153"/>
      <c r="X229" s="153"/>
      <c r="Y229" s="153"/>
      <c r="Z229" s="23"/>
      <c r="AA229" s="84"/>
      <c r="AB229" s="23"/>
      <c r="AC229" s="23"/>
      <c r="AD229" s="36"/>
      <c r="AE229" s="36"/>
      <c r="AF229" s="36"/>
      <c r="AG229" s="36"/>
    </row>
    <row r="230" spans="1:33" s="37" customFormat="1" ht="15">
      <c r="A230" s="42"/>
      <c r="B230" s="42"/>
      <c r="C230" s="42"/>
      <c r="D230" s="42"/>
      <c r="E230" s="42"/>
      <c r="F230" s="42"/>
      <c r="G230" s="42"/>
      <c r="H230" s="42"/>
      <c r="I230" s="126"/>
      <c r="J230" s="126"/>
      <c r="K230" s="126"/>
      <c r="L230" s="126"/>
      <c r="M230" s="126"/>
      <c r="N230" s="42"/>
      <c r="O230" s="42"/>
      <c r="P230" s="42"/>
      <c r="Q230" s="42"/>
      <c r="R230" s="42"/>
      <c r="S230" s="42"/>
      <c r="T230" s="153"/>
      <c r="U230" s="153"/>
      <c r="V230" s="153"/>
      <c r="W230" s="153"/>
      <c r="X230" s="153"/>
      <c r="Y230" s="153"/>
      <c r="Z230" s="23"/>
      <c r="AA230" s="84"/>
      <c r="AB230" s="23"/>
      <c r="AC230" s="23"/>
      <c r="AD230" s="36"/>
      <c r="AE230" s="36"/>
      <c r="AF230" s="36"/>
      <c r="AG230" s="36"/>
    </row>
    <row r="231" spans="1:33" s="37" customFormat="1" ht="15">
      <c r="A231" s="36"/>
      <c r="I231" s="44"/>
      <c r="J231" s="44"/>
      <c r="K231" s="44"/>
      <c r="L231" s="44"/>
      <c r="M231" s="44"/>
      <c r="T231" s="20"/>
      <c r="U231" s="20"/>
      <c r="V231" s="20"/>
      <c r="W231" s="20"/>
      <c r="X231" s="20"/>
      <c r="Y231" s="23"/>
      <c r="Z231" s="23"/>
      <c r="AA231" s="84"/>
      <c r="AB231" s="23"/>
      <c r="AC231" s="23"/>
      <c r="AD231" s="36"/>
      <c r="AE231" s="36"/>
      <c r="AF231" s="36"/>
      <c r="AG231" s="36"/>
    </row>
    <row r="232" spans="1:33" s="37" customFormat="1" ht="15">
      <c r="A232" s="36"/>
      <c r="I232" s="44"/>
      <c r="J232" s="44"/>
      <c r="K232" s="44"/>
      <c r="L232" s="44"/>
      <c r="M232" s="44"/>
      <c r="T232" s="20"/>
      <c r="U232" s="20"/>
      <c r="V232" s="20"/>
      <c r="W232" s="20"/>
      <c r="X232" s="20"/>
      <c r="Y232" s="23"/>
      <c r="Z232" s="23"/>
      <c r="AA232" s="84"/>
      <c r="AB232" s="23"/>
      <c r="AC232" s="23"/>
      <c r="AD232" s="36"/>
      <c r="AE232" s="36"/>
      <c r="AF232" s="36"/>
      <c r="AG232" s="36"/>
    </row>
    <row r="233" spans="1:33" s="37" customFormat="1" ht="15">
      <c r="A233" s="36"/>
      <c r="I233" s="44"/>
      <c r="J233" s="44"/>
      <c r="K233" s="44"/>
      <c r="L233" s="44"/>
      <c r="M233" s="44"/>
      <c r="T233" s="20"/>
      <c r="U233" s="20"/>
      <c r="V233" s="20"/>
      <c r="W233" s="20"/>
      <c r="X233" s="20"/>
      <c r="Y233" s="23"/>
      <c r="Z233" s="23"/>
      <c r="AA233" s="84"/>
      <c r="AB233" s="23"/>
      <c r="AC233" s="23"/>
      <c r="AD233" s="36"/>
      <c r="AE233" s="36"/>
      <c r="AF233" s="36"/>
      <c r="AG233" s="36"/>
    </row>
    <row r="234" spans="1:33" s="37" customFormat="1" ht="15">
      <c r="A234" s="36"/>
      <c r="I234" s="44"/>
      <c r="J234" s="44"/>
      <c r="K234" s="44"/>
      <c r="L234" s="44"/>
      <c r="M234" s="44"/>
      <c r="T234" s="20"/>
      <c r="U234" s="20"/>
      <c r="V234" s="20"/>
      <c r="W234" s="20"/>
      <c r="X234" s="20"/>
      <c r="Y234" s="23"/>
      <c r="Z234" s="23"/>
      <c r="AA234" s="84"/>
      <c r="AB234" s="23"/>
      <c r="AC234" s="23"/>
      <c r="AD234" s="36"/>
      <c r="AE234" s="36"/>
      <c r="AF234" s="36"/>
      <c r="AG234" s="36"/>
    </row>
    <row r="235" spans="1:33" s="37" customFormat="1" ht="15">
      <c r="A235" s="36"/>
      <c r="I235" s="44"/>
      <c r="J235" s="44"/>
      <c r="K235" s="44"/>
      <c r="L235" s="44"/>
      <c r="M235" s="44"/>
      <c r="T235" s="20"/>
      <c r="U235" s="20"/>
      <c r="V235" s="20"/>
      <c r="W235" s="20"/>
      <c r="X235" s="20"/>
      <c r="Y235" s="23"/>
      <c r="Z235" s="23"/>
      <c r="AA235" s="84"/>
      <c r="AB235" s="23"/>
      <c r="AC235" s="23"/>
      <c r="AD235" s="36"/>
      <c r="AE235" s="36"/>
      <c r="AF235" s="36"/>
      <c r="AG235" s="36"/>
    </row>
    <row r="236" spans="1:33" s="37" customFormat="1" ht="15">
      <c r="A236" s="36"/>
      <c r="I236" s="44"/>
      <c r="J236" s="44"/>
      <c r="K236" s="44"/>
      <c r="L236" s="44"/>
      <c r="M236" s="44"/>
      <c r="T236" s="20"/>
      <c r="U236" s="20"/>
      <c r="V236" s="20"/>
      <c r="W236" s="20"/>
      <c r="X236" s="20"/>
      <c r="Y236" s="23"/>
      <c r="Z236" s="23"/>
      <c r="AA236" s="23"/>
      <c r="AB236" s="23"/>
      <c r="AC236" s="23"/>
      <c r="AD236" s="36"/>
      <c r="AE236" s="36"/>
      <c r="AF236" s="36"/>
      <c r="AG236" s="36"/>
    </row>
    <row r="237" spans="1:29" s="37" customFormat="1" ht="15">
      <c r="A237" s="36"/>
      <c r="I237" s="44"/>
      <c r="J237" s="44"/>
      <c r="K237" s="44"/>
      <c r="L237" s="44"/>
      <c r="M237" s="44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</row>
    <row r="238" spans="1:29" s="37" customFormat="1" ht="15">
      <c r="A238" s="36"/>
      <c r="I238" s="44"/>
      <c r="J238" s="44"/>
      <c r="K238" s="44"/>
      <c r="L238" s="44"/>
      <c r="M238" s="44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</row>
    <row r="239" spans="1:29" s="37" customFormat="1" ht="15">
      <c r="A239" s="36"/>
      <c r="I239" s="44"/>
      <c r="J239" s="44"/>
      <c r="K239" s="44"/>
      <c r="L239" s="44"/>
      <c r="M239" s="44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</row>
    <row r="240" spans="1:29" s="37" customFormat="1" ht="15">
      <c r="A240" s="36"/>
      <c r="I240" s="44"/>
      <c r="J240" s="44"/>
      <c r="K240" s="44"/>
      <c r="L240" s="44"/>
      <c r="M240" s="44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</row>
    <row r="241" spans="1:29" s="37" customFormat="1" ht="15">
      <c r="A241" s="36"/>
      <c r="I241" s="44"/>
      <c r="J241" s="44"/>
      <c r="K241" s="44"/>
      <c r="L241" s="44"/>
      <c r="M241" s="44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1:29" s="37" customFormat="1" ht="15">
      <c r="A242" s="36"/>
      <c r="I242" s="44"/>
      <c r="J242" s="44"/>
      <c r="K242" s="44"/>
      <c r="L242" s="44"/>
      <c r="M242" s="44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</row>
    <row r="243" spans="1:29" s="37" customFormat="1" ht="15">
      <c r="A243" s="36"/>
      <c r="I243" s="44"/>
      <c r="J243" s="44"/>
      <c r="K243" s="44"/>
      <c r="L243" s="44"/>
      <c r="M243" s="44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</row>
    <row r="244" spans="1:29" s="37" customFormat="1" ht="15">
      <c r="A244" s="36"/>
      <c r="I244" s="44"/>
      <c r="J244" s="44"/>
      <c r="K244" s="44"/>
      <c r="L244" s="44"/>
      <c r="M244" s="44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</row>
    <row r="245" spans="1:29" s="37" customFormat="1" ht="15">
      <c r="A245" s="36"/>
      <c r="I245" s="44"/>
      <c r="J245" s="44"/>
      <c r="K245" s="44"/>
      <c r="L245" s="44"/>
      <c r="M245" s="44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</row>
    <row r="246" spans="1:29" s="37" customFormat="1" ht="15">
      <c r="A246" s="36"/>
      <c r="I246" s="44"/>
      <c r="J246" s="44"/>
      <c r="K246" s="44"/>
      <c r="L246" s="44"/>
      <c r="M246" s="44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</row>
    <row r="247" spans="1:29" s="37" customFormat="1" ht="15">
      <c r="A247" s="36"/>
      <c r="I247" s="44"/>
      <c r="J247" s="44"/>
      <c r="K247" s="44"/>
      <c r="L247" s="44"/>
      <c r="M247" s="44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</row>
    <row r="248" spans="1:29" s="37" customFormat="1" ht="15">
      <c r="A248" s="36"/>
      <c r="I248" s="44"/>
      <c r="J248" s="44"/>
      <c r="K248" s="44"/>
      <c r="L248" s="44"/>
      <c r="M248" s="44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</row>
    <row r="249" spans="1:29" s="37" customFormat="1" ht="15">
      <c r="A249" s="36"/>
      <c r="I249" s="44"/>
      <c r="J249" s="44"/>
      <c r="K249" s="44"/>
      <c r="L249" s="44"/>
      <c r="M249" s="44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</row>
    <row r="250" spans="1:29" s="37" customFormat="1" ht="15">
      <c r="A250" s="36"/>
      <c r="I250" s="44"/>
      <c r="J250" s="44"/>
      <c r="K250" s="44"/>
      <c r="L250" s="44"/>
      <c r="M250" s="44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</row>
    <row r="251" spans="1:29" s="37" customFormat="1" ht="15">
      <c r="A251" s="36"/>
      <c r="I251" s="44"/>
      <c r="J251" s="44"/>
      <c r="K251" s="44"/>
      <c r="L251" s="44"/>
      <c r="M251" s="44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</row>
    <row r="252" spans="1:29" s="37" customFormat="1" ht="15">
      <c r="A252" s="36"/>
      <c r="I252" s="44"/>
      <c r="J252" s="44"/>
      <c r="K252" s="44"/>
      <c r="L252" s="44"/>
      <c r="M252" s="44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</row>
    <row r="253" spans="1:29" s="37" customFormat="1" ht="15">
      <c r="A253" s="36"/>
      <c r="I253" s="44"/>
      <c r="J253" s="44"/>
      <c r="K253" s="44"/>
      <c r="L253" s="44"/>
      <c r="M253" s="44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</row>
    <row r="254" spans="1:29" s="37" customFormat="1" ht="15">
      <c r="A254" s="36"/>
      <c r="I254" s="44"/>
      <c r="J254" s="44"/>
      <c r="K254" s="44"/>
      <c r="L254" s="44"/>
      <c r="M254" s="44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</row>
    <row r="255" spans="1:29" s="37" customFormat="1" ht="15">
      <c r="A255" s="36"/>
      <c r="I255" s="44"/>
      <c r="J255" s="44"/>
      <c r="K255" s="44"/>
      <c r="L255" s="44"/>
      <c r="M255" s="44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</row>
    <row r="256" spans="1:29" s="37" customFormat="1" ht="15">
      <c r="A256" s="36"/>
      <c r="I256" s="44"/>
      <c r="J256" s="44"/>
      <c r="K256" s="44"/>
      <c r="L256" s="44"/>
      <c r="M256" s="44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</row>
  </sheetData>
  <sheetProtection password="C5B2" sheet="1" objects="1" scenarios="1" selectLockedCells="1"/>
  <mergeCells count="252">
    <mergeCell ref="O207:Q207"/>
    <mergeCell ref="O197:Q197"/>
    <mergeCell ref="C200:G200"/>
    <mergeCell ref="L200:R200"/>
    <mergeCell ref="I201:J201"/>
    <mergeCell ref="O202:P202"/>
    <mergeCell ref="O203:Q203"/>
    <mergeCell ref="A204:A206"/>
    <mergeCell ref="O204:Q204"/>
    <mergeCell ref="O205:Q205"/>
    <mergeCell ref="O206:Q206"/>
    <mergeCell ref="O187:Q187"/>
    <mergeCell ref="C190:G190"/>
    <mergeCell ref="L190:R190"/>
    <mergeCell ref="I191:J191"/>
    <mergeCell ref="O192:P192"/>
    <mergeCell ref="O193:Q193"/>
    <mergeCell ref="A194:A196"/>
    <mergeCell ref="O194:Q194"/>
    <mergeCell ref="O195:Q195"/>
    <mergeCell ref="O196:Q196"/>
    <mergeCell ref="O177:Q177"/>
    <mergeCell ref="C180:G180"/>
    <mergeCell ref="L180:R180"/>
    <mergeCell ref="I181:J181"/>
    <mergeCell ref="O182:P182"/>
    <mergeCell ref="O183:Q183"/>
    <mergeCell ref="A184:A186"/>
    <mergeCell ref="O184:Q184"/>
    <mergeCell ref="O185:Q185"/>
    <mergeCell ref="O186:Q186"/>
    <mergeCell ref="O167:Q167"/>
    <mergeCell ref="C170:G170"/>
    <mergeCell ref="L170:R170"/>
    <mergeCell ref="I171:J171"/>
    <mergeCell ref="O172:P172"/>
    <mergeCell ref="O173:Q173"/>
    <mergeCell ref="A174:A176"/>
    <mergeCell ref="O174:Q174"/>
    <mergeCell ref="O175:Q175"/>
    <mergeCell ref="O176:Q176"/>
    <mergeCell ref="O157:Q157"/>
    <mergeCell ref="C160:G160"/>
    <mergeCell ref="L160:R160"/>
    <mergeCell ref="I161:J161"/>
    <mergeCell ref="O162:P162"/>
    <mergeCell ref="O163:Q163"/>
    <mergeCell ref="A164:A166"/>
    <mergeCell ref="O164:Q164"/>
    <mergeCell ref="O165:Q165"/>
    <mergeCell ref="O166:Q166"/>
    <mergeCell ref="C150:G150"/>
    <mergeCell ref="L150:R150"/>
    <mergeCell ref="I151:J151"/>
    <mergeCell ref="O152:P152"/>
    <mergeCell ref="O153:Q153"/>
    <mergeCell ref="A154:A156"/>
    <mergeCell ref="O154:Q154"/>
    <mergeCell ref="O155:Q155"/>
    <mergeCell ref="O156:Q156"/>
    <mergeCell ref="L140:R140"/>
    <mergeCell ref="I141:J141"/>
    <mergeCell ref="O142:P142"/>
    <mergeCell ref="O143:Q143"/>
    <mergeCell ref="A144:A146"/>
    <mergeCell ref="I71:J71"/>
    <mergeCell ref="I81:J81"/>
    <mergeCell ref="I91:J91"/>
    <mergeCell ref="I101:J101"/>
    <mergeCell ref="I111:J111"/>
    <mergeCell ref="A84:A86"/>
    <mergeCell ref="A94:A96"/>
    <mergeCell ref="A104:A106"/>
    <mergeCell ref="A114:A116"/>
    <mergeCell ref="O215:Q215"/>
    <mergeCell ref="I209:J209"/>
    <mergeCell ref="O210:P210"/>
    <mergeCell ref="O211:Q211"/>
    <mergeCell ref="O212:Q212"/>
    <mergeCell ref="O213:Q213"/>
    <mergeCell ref="O214:Q214"/>
    <mergeCell ref="O95:Q95"/>
    <mergeCell ref="O96:Q96"/>
    <mergeCell ref="O97:Q97"/>
    <mergeCell ref="O85:Q85"/>
    <mergeCell ref="O102:P102"/>
    <mergeCell ref="O103:Q103"/>
    <mergeCell ref="O92:P92"/>
    <mergeCell ref="O104:Q104"/>
    <mergeCell ref="L70:R70"/>
    <mergeCell ref="O84:Q84"/>
    <mergeCell ref="O73:Q73"/>
    <mergeCell ref="O74:Q74"/>
    <mergeCell ref="L110:R110"/>
    <mergeCell ref="O75:Q75"/>
    <mergeCell ref="O82:P82"/>
    <mergeCell ref="L80:R80"/>
    <mergeCell ref="O83:Q83"/>
    <mergeCell ref="O220:Q220"/>
    <mergeCell ref="O124:Q124"/>
    <mergeCell ref="O125:Q125"/>
    <mergeCell ref="O93:Q93"/>
    <mergeCell ref="O94:Q94"/>
    <mergeCell ref="O115:Q115"/>
    <mergeCell ref="O116:Q116"/>
    <mergeCell ref="O112:P112"/>
    <mergeCell ref="L100:R100"/>
    <mergeCell ref="L120:R120"/>
    <mergeCell ref="A124:A126"/>
    <mergeCell ref="L90:R90"/>
    <mergeCell ref="O86:Q86"/>
    <mergeCell ref="O123:Q123"/>
    <mergeCell ref="C100:G100"/>
    <mergeCell ref="C90:G90"/>
    <mergeCell ref="O105:Q105"/>
    <mergeCell ref="O107:Q107"/>
    <mergeCell ref="O126:Q126"/>
    <mergeCell ref="O87:Q87"/>
    <mergeCell ref="A212:A214"/>
    <mergeCell ref="C130:G130"/>
    <mergeCell ref="L130:R130"/>
    <mergeCell ref="I131:J131"/>
    <mergeCell ref="O132:P132"/>
    <mergeCell ref="O133:Q133"/>
    <mergeCell ref="O144:Q144"/>
    <mergeCell ref="O145:Q145"/>
    <mergeCell ref="O146:Q146"/>
    <mergeCell ref="O147:Q147"/>
    <mergeCell ref="O224:Q224"/>
    <mergeCell ref="O222:Q222"/>
    <mergeCell ref="O223:Q223"/>
    <mergeCell ref="C110:G110"/>
    <mergeCell ref="A222:C222"/>
    <mergeCell ref="A223:C223"/>
    <mergeCell ref="C120:G120"/>
    <mergeCell ref="O117:Q117"/>
    <mergeCell ref="O113:Q113"/>
    <mergeCell ref="O114:Q114"/>
    <mergeCell ref="O106:Q106"/>
    <mergeCell ref="Y7:AB7"/>
    <mergeCell ref="O136:Q136"/>
    <mergeCell ref="O137:Q137"/>
    <mergeCell ref="C140:G140"/>
    <mergeCell ref="O8:AF8"/>
    <mergeCell ref="J14:O14"/>
    <mergeCell ref="J15:O15"/>
    <mergeCell ref="B42:AG43"/>
    <mergeCell ref="O62:P62"/>
    <mergeCell ref="O4:P4"/>
    <mergeCell ref="S7:T7"/>
    <mergeCell ref="V7:W7"/>
    <mergeCell ref="U5:V5"/>
    <mergeCell ref="R5:T5"/>
    <mergeCell ref="F7:M7"/>
    <mergeCell ref="C80:G80"/>
    <mergeCell ref="O77:Q77"/>
    <mergeCell ref="AF10:AG10"/>
    <mergeCell ref="C29:H29"/>
    <mergeCell ref="J26:O26"/>
    <mergeCell ref="R38:X38"/>
    <mergeCell ref="R39:X39"/>
    <mergeCell ref="Y38:AG38"/>
    <mergeCell ref="Y39:AG39"/>
    <mergeCell ref="AB33:AE33"/>
    <mergeCell ref="I121:J121"/>
    <mergeCell ref="O221:Q221"/>
    <mergeCell ref="A220:C220"/>
    <mergeCell ref="B8:M8"/>
    <mergeCell ref="A227:C227"/>
    <mergeCell ref="O227:Q227"/>
    <mergeCell ref="A54:A56"/>
    <mergeCell ref="A64:A66"/>
    <mergeCell ref="A74:A76"/>
    <mergeCell ref="O65:Q65"/>
    <mergeCell ref="A221:C221"/>
    <mergeCell ref="O122:P122"/>
    <mergeCell ref="A226:C226"/>
    <mergeCell ref="A225:C225"/>
    <mergeCell ref="O225:Q225"/>
    <mergeCell ref="O226:Q226"/>
    <mergeCell ref="O127:Q127"/>
    <mergeCell ref="A134:A136"/>
    <mergeCell ref="O134:Q134"/>
    <mergeCell ref="O135:Q135"/>
    <mergeCell ref="J19:O19"/>
    <mergeCell ref="O63:Q63"/>
    <mergeCell ref="O64:Q64"/>
    <mergeCell ref="A224:C224"/>
    <mergeCell ref="O76:Q76"/>
    <mergeCell ref="O67:Q67"/>
    <mergeCell ref="O72:P72"/>
    <mergeCell ref="O66:Q66"/>
    <mergeCell ref="C70:G70"/>
    <mergeCell ref="J20:O20"/>
    <mergeCell ref="R37:X37"/>
    <mergeCell ref="Y36:AG36"/>
    <mergeCell ref="Y37:AG37"/>
    <mergeCell ref="AB12:AG12"/>
    <mergeCell ref="K33:U33"/>
    <mergeCell ref="J13:O13"/>
    <mergeCell ref="J17:O17"/>
    <mergeCell ref="J18:O18"/>
    <mergeCell ref="J16:O16"/>
    <mergeCell ref="O30:P30"/>
    <mergeCell ref="O54:Q54"/>
    <mergeCell ref="J29:O29"/>
    <mergeCell ref="B33:I33"/>
    <mergeCell ref="J21:O21"/>
    <mergeCell ref="J22:O22"/>
    <mergeCell ref="R36:X36"/>
    <mergeCell ref="W33:Z33"/>
    <mergeCell ref="C26:G26"/>
    <mergeCell ref="C25:G25"/>
    <mergeCell ref="C24:G24"/>
    <mergeCell ref="O56:Q56"/>
    <mergeCell ref="O57:Q57"/>
    <mergeCell ref="L50:R50"/>
    <mergeCell ref="J27:O27"/>
    <mergeCell ref="J28:O28"/>
    <mergeCell ref="C50:G50"/>
    <mergeCell ref="O55:Q55"/>
    <mergeCell ref="I51:J51"/>
    <mergeCell ref="O53:Q53"/>
    <mergeCell ref="O52:P52"/>
    <mergeCell ref="C13:G13"/>
    <mergeCell ref="C15:G15"/>
    <mergeCell ref="C14:G14"/>
    <mergeCell ref="C28:G28"/>
    <mergeCell ref="C27:G27"/>
    <mergeCell ref="G36:Q36"/>
    <mergeCell ref="J23:O23"/>
    <mergeCell ref="J24:O24"/>
    <mergeCell ref="J25:O25"/>
    <mergeCell ref="C23:G23"/>
    <mergeCell ref="B44:AG45"/>
    <mergeCell ref="C20:G20"/>
    <mergeCell ref="C19:G19"/>
    <mergeCell ref="C18:G18"/>
    <mergeCell ref="G39:Q39"/>
    <mergeCell ref="I61:J61"/>
    <mergeCell ref="G37:Q37"/>
    <mergeCell ref="G38:Q38"/>
    <mergeCell ref="C60:G60"/>
    <mergeCell ref="L60:R60"/>
    <mergeCell ref="C17:G17"/>
    <mergeCell ref="C16:G16"/>
    <mergeCell ref="B36:F36"/>
    <mergeCell ref="B37:F37"/>
    <mergeCell ref="B38:F38"/>
    <mergeCell ref="B39:F39"/>
    <mergeCell ref="C22:G22"/>
    <mergeCell ref="C21:G21"/>
  </mergeCells>
  <conditionalFormatting sqref="C128:D128 A128 A118 C120:D122 A120:B127 N120:S128 F128:M128 Q20:Q28 E120:E128 L120:M122 C88:D88 K88:M88 B80:B87 A80:A88 B78 C80:D82 N80:S88 L80:M82 K80:K87 E80:J88 S16 A16 A20:A28 I16 Q16 S20:S28 U20:AG28 U16:AG16 I20:I28 F120:G127 I120:K127 H120:H122 H124:H127">
    <cfRule type="expression" priority="174" dxfId="17" stopIfTrue="1">
      <formula>#REF!="x"</formula>
    </cfRule>
  </conditionalFormatting>
  <conditionalFormatting sqref="AB33:AE33 R30 T30 W33:Z33">
    <cfRule type="expression" priority="133" dxfId="0" stopIfTrue="1">
      <formula>SUM($R$13:$R$20,$T$13:$T$20)=0</formula>
    </cfRule>
  </conditionalFormatting>
  <conditionalFormatting sqref="A208:S216 A29:P29 U29:AG29 S29">
    <cfRule type="expression" priority="127" dxfId="17" stopIfTrue="1">
      <formula>$G$4&lt;&gt;"x"</formula>
    </cfRule>
  </conditionalFormatting>
  <conditionalFormatting sqref="A208 A198 C200:D202 L200:L202 A200:B207 C206:D208 M200:S207 L206:L207 F208:S208 H164:H168 E200:E208 C168:D168 K168:M168 B160:B167 A160:A168 B158 C160:D162 K160:K167 V29:Z29 N160:S168 L160:M162 C130:G130 L130:R130 I29 E160:G168 I160:J168 H160:H162 F200:G207 I200:K207 H200:H202 H204:H207">
    <cfRule type="expression" priority="124" dxfId="17" stopIfTrue="1">
      <formula>#REF!="x"</formula>
    </cfRule>
  </conditionalFormatting>
  <conditionalFormatting sqref="R29 T29">
    <cfRule type="expression" priority="230" dxfId="0" stopIfTrue="1">
      <formula>SUM($V$29:$Z$29,$AB$29:$AF$29)=0</formula>
    </cfRule>
  </conditionalFormatting>
  <conditionalFormatting sqref="R13 T13">
    <cfRule type="expression" priority="367" dxfId="0" stopIfTrue="1">
      <formula>SUM($V$13:$Z$13,$AB$13:$AF$13)=0</formula>
    </cfRule>
  </conditionalFormatting>
  <conditionalFormatting sqref="R14 T14">
    <cfRule type="expression" priority="369" dxfId="0" stopIfTrue="1">
      <formula>SUM($V$14:$Z$14,$AB$14:$AF$14)=0</formula>
    </cfRule>
  </conditionalFormatting>
  <conditionalFormatting sqref="R15 T15">
    <cfRule type="expression" priority="371" dxfId="0" stopIfTrue="1">
      <formula>SUM($V$15:$Z$15,$AB$15:$AF$15)=0</formula>
    </cfRule>
  </conditionalFormatting>
  <conditionalFormatting sqref="R16 T16">
    <cfRule type="expression" priority="373" dxfId="0" stopIfTrue="1">
      <formula>SUM($V$16:$Z$16,$AB$16:$AF$16)=0</formula>
    </cfRule>
  </conditionalFormatting>
  <conditionalFormatting sqref="R17 T17">
    <cfRule type="expression" priority="375" dxfId="0" stopIfTrue="1">
      <formula>SUM($V$17:$Z$17,$AB$17:$AF$17)=0</formula>
    </cfRule>
  </conditionalFormatting>
  <conditionalFormatting sqref="R18 T18">
    <cfRule type="expression" priority="377" dxfId="0" stopIfTrue="1">
      <formula>SUM($V$18:$Z$18,$AB$18:$AF$18)=0</formula>
    </cfRule>
  </conditionalFormatting>
  <conditionalFormatting sqref="R19 T19">
    <cfRule type="expression" priority="379" dxfId="0" stopIfTrue="1">
      <formula>SUM($V$19:$Z$19,$AB$19:$AF$19)=0</formula>
    </cfRule>
  </conditionalFormatting>
  <conditionalFormatting sqref="R24 T24">
    <cfRule type="expression" priority="383" dxfId="0" stopIfTrue="1">
      <formula>SUM($V$24:$Z$24,$AB$24:$AF$24)=0</formula>
    </cfRule>
  </conditionalFormatting>
  <conditionalFormatting sqref="R20 T20">
    <cfRule type="expression" priority="385" dxfId="0" stopIfTrue="1">
      <formula>SUM($V$20:$Z$20,$AB$20:$AF$20)=0</formula>
    </cfRule>
  </conditionalFormatting>
  <conditionalFormatting sqref="R21 T21">
    <cfRule type="expression" priority="387" dxfId="0" stopIfTrue="1">
      <formula>SUM($V$21:$Z$21,$AB$21:$AF$21)=0</formula>
    </cfRule>
  </conditionalFormatting>
  <conditionalFormatting sqref="R22 T22">
    <cfRule type="expression" priority="389" dxfId="0" stopIfTrue="1">
      <formula>SUM($V$22:$Z$22,$AB$22:$AF$22)=0</formula>
    </cfRule>
  </conditionalFormatting>
  <conditionalFormatting sqref="R23 T23">
    <cfRule type="expression" priority="391" dxfId="0" stopIfTrue="1">
      <formula>SUM($V$23:$Z$23,$AB$23:$AF$23)=0</formula>
    </cfRule>
  </conditionalFormatting>
  <conditionalFormatting sqref="R25 T25">
    <cfRule type="expression" priority="393" dxfId="0" stopIfTrue="1">
      <formula>SUM($V$25:$Z$25,$AB$25:$AF$25)=0</formula>
    </cfRule>
  </conditionalFormatting>
  <conditionalFormatting sqref="R26 T26">
    <cfRule type="expression" priority="395" dxfId="0" stopIfTrue="1">
      <formula>SUM($V$26:$Z$26,$AB$26:$AF$26)=0</formula>
    </cfRule>
  </conditionalFormatting>
  <conditionalFormatting sqref="R27 T27">
    <cfRule type="expression" priority="397" dxfId="0" stopIfTrue="1">
      <formula>SUM($V$27:$Z$27,$AB$27:$AF$27)=0</formula>
    </cfRule>
  </conditionalFormatting>
  <conditionalFormatting sqref="R28 T28">
    <cfRule type="expression" priority="399" dxfId="0" stopIfTrue="1">
      <formula>SUM($V$28:$Z$28,$AB$28:$AF$28)=0</formula>
    </cfRule>
  </conditionalFormatting>
  <printOptions horizontalCentered="1" verticalCentered="1"/>
  <pageMargins left="0.1968503937007874" right="0.1968503937007874" top="0.35433070866141736" bottom="0.35433070866141736" header="0.15748031496062992" footer="0.5118110236220472"/>
  <pageSetup fitToHeight="1" fitToWidth="1" horizontalDpi="600" verticalDpi="600" orientation="portrait" paperSize="9" scale="63" r:id="rId2"/>
  <ignoredErrors>
    <ignoredError sqref="V21:X21 AB21:AD21 Z21 AF21 J24 C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"/>
  <sheetViews>
    <sheetView showGridLines="0" zoomScale="70" zoomScaleNormal="70" zoomScalePageLayoutView="0" workbookViewId="0" topLeftCell="A7">
      <selection activeCell="A1" sqref="A1"/>
    </sheetView>
  </sheetViews>
  <sheetFormatPr defaultColWidth="9.140625" defaultRowHeight="12.75"/>
  <cols>
    <col min="1" max="1" width="94.57421875" style="81" customWidth="1"/>
    <col min="2" max="2" width="1.7109375" style="180" customWidth="1"/>
    <col min="3" max="3" width="2.140625" style="181" customWidth="1"/>
    <col min="4" max="4" width="3.421875" style="181" customWidth="1"/>
    <col min="5" max="5" width="4.57421875" style="181" customWidth="1"/>
    <col min="6" max="6" width="3.140625" style="181" customWidth="1"/>
    <col min="7" max="11" width="9.140625" style="181" customWidth="1"/>
    <col min="12" max="16384" width="9.140625" style="79" customWidth="1"/>
  </cols>
  <sheetData>
    <row r="1" spans="1:11" s="78" customFormat="1" ht="8.25" customHeight="1">
      <c r="A1" s="81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8">
      <c r="A2" s="201" t="s">
        <v>49</v>
      </c>
    </row>
    <row r="3" ht="18">
      <c r="A3" s="200" t="s">
        <v>54</v>
      </c>
    </row>
    <row r="4" ht="35.25" customHeight="1">
      <c r="A4" s="149" t="s">
        <v>57</v>
      </c>
    </row>
    <row r="5" ht="6.75" customHeight="1">
      <c r="A5" s="90"/>
    </row>
    <row r="6" ht="19.5" customHeight="1">
      <c r="A6" s="90" t="s">
        <v>90</v>
      </c>
    </row>
    <row r="7" ht="19.5" customHeight="1">
      <c r="A7" s="90" t="s">
        <v>91</v>
      </c>
    </row>
    <row r="8" ht="19.5" customHeight="1">
      <c r="A8" s="90" t="s">
        <v>41</v>
      </c>
    </row>
    <row r="9" ht="19.5" customHeight="1">
      <c r="A9" s="90" t="s">
        <v>58</v>
      </c>
    </row>
    <row r="10" ht="33" customHeight="1">
      <c r="A10" s="244" t="s">
        <v>92</v>
      </c>
    </row>
    <row r="11" ht="37.5" customHeight="1">
      <c r="A11" s="245" t="s">
        <v>93</v>
      </c>
    </row>
    <row r="12" ht="18">
      <c r="A12" s="200" t="s">
        <v>55</v>
      </c>
    </row>
    <row r="13" spans="1:11" s="83" customFormat="1" ht="12" customHeight="1">
      <c r="A13" s="89"/>
      <c r="B13" s="182"/>
      <c r="C13" s="183"/>
      <c r="D13" s="183"/>
      <c r="E13" s="183"/>
      <c r="F13" s="183"/>
      <c r="G13" s="183"/>
      <c r="H13" s="183"/>
      <c r="I13" s="183"/>
      <c r="J13" s="183"/>
      <c r="K13" s="183"/>
    </row>
    <row r="14" ht="15">
      <c r="A14" s="90" t="s">
        <v>94</v>
      </c>
    </row>
    <row r="15" ht="15">
      <c r="A15" s="199"/>
    </row>
    <row r="16" ht="15">
      <c r="A16" s="194"/>
    </row>
    <row r="17" ht="34.5" customHeight="1">
      <c r="A17" s="199"/>
    </row>
    <row r="18" ht="15">
      <c r="A18" s="90"/>
    </row>
    <row r="19" ht="54.75" customHeight="1">
      <c r="A19" s="179" t="s">
        <v>95</v>
      </c>
    </row>
    <row r="20" ht="15">
      <c r="A20" s="128" t="s">
        <v>59</v>
      </c>
    </row>
    <row r="21" ht="31.5">
      <c r="A21" s="246" t="s">
        <v>63</v>
      </c>
    </row>
    <row r="22" ht="32.25" customHeight="1">
      <c r="A22" s="174" t="s">
        <v>96</v>
      </c>
    </row>
    <row r="23" ht="19.5" customHeight="1">
      <c r="A23" s="129" t="s">
        <v>40</v>
      </c>
    </row>
    <row r="24" ht="8.25" customHeight="1"/>
    <row r="25" ht="8.25" customHeight="1">
      <c r="A25" s="130"/>
    </row>
    <row r="26" ht="30.75" customHeight="1">
      <c r="A26" s="91" t="s">
        <v>97</v>
      </c>
    </row>
    <row r="27" spans="1:11" s="78" customFormat="1" ht="33" customHeight="1">
      <c r="A27" s="142" t="s">
        <v>53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ht="55.5" customHeight="1">
      <c r="A28" s="91" t="s">
        <v>60</v>
      </c>
    </row>
    <row r="29" ht="30">
      <c r="A29" s="202" t="s">
        <v>62</v>
      </c>
    </row>
  </sheetData>
  <sheetProtection selectLockedCells="1" selectUnlockedCells="1"/>
  <printOptions horizontalCentered="1" verticalCentered="1"/>
  <pageMargins left="0.32" right="0.4724409448818898" top="0.35" bottom="0.48" header="0.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subject/>
  <dc:creator>Pasi Halttunen</dc:creator>
  <cp:keywords/>
  <dc:description/>
  <cp:lastModifiedBy>omistaja</cp:lastModifiedBy>
  <cp:lastPrinted>2013-12-30T09:39:28Z</cp:lastPrinted>
  <dcterms:created xsi:type="dcterms:W3CDTF">2000-08-29T07:02:42Z</dcterms:created>
  <dcterms:modified xsi:type="dcterms:W3CDTF">2019-12-15T07:18:12Z</dcterms:modified>
  <cp:category/>
  <cp:version/>
  <cp:contentType/>
  <cp:contentStatus/>
</cp:coreProperties>
</file>